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60" windowWidth="11355" windowHeight="8160" activeTab="0"/>
  </bookViews>
  <sheets>
    <sheet name="ГАДБ" sheetId="1" r:id="rId1"/>
    <sheet name="Доходы" sheetId="2" r:id="rId2"/>
    <sheet name="Расходы (1)" sheetId="3" r:id="rId3"/>
    <sheet name="Расходы (2)" sheetId="4" r:id="rId4"/>
    <sheet name="ГРБС" sheetId="5" r:id="rId5"/>
    <sheet name="благ-во" sheetId="6" r:id="rId6"/>
    <sheet name="программы" sheetId="7" r:id="rId7"/>
  </sheets>
  <definedNames>
    <definedName name="А45" localSheetId="3">'Расходы (2)'!$48:$48</definedName>
    <definedName name="А45">'Расходы (1)'!$48:$48</definedName>
  </definedNames>
  <calcPr fullCalcOnLoad="1"/>
</workbook>
</file>

<file path=xl/sharedStrings.xml><?xml version="1.0" encoding="utf-8"?>
<sst xmlns="http://schemas.openxmlformats.org/spreadsheetml/2006/main" count="536" uniqueCount="282">
  <si>
    <t>уточн.
план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</si>
  <si>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</si>
  <si>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</si>
  <si>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</si>
  <si>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</si>
  <si>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</si>
  <si>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ИТОГО налоговые доходы</t>
  </si>
  <si>
    <t>Доходы от использования муниципального имущества</t>
  </si>
  <si>
    <t>Штрафы, санкции</t>
  </si>
  <si>
    <t>ИТОГО неналоговые доходы</t>
  </si>
  <si>
    <t>Дотации</t>
  </si>
  <si>
    <t>Субвенции</t>
  </si>
  <si>
    <t>Субсидии</t>
  </si>
  <si>
    <t>ДОХОДЫ ВСЕГО</t>
  </si>
  <si>
    <t>-</t>
  </si>
  <si>
    <t>Прочие неналоговые доходы</t>
  </si>
  <si>
    <t>0100</t>
  </si>
  <si>
    <t>0300</t>
  </si>
  <si>
    <t>0400</t>
  </si>
  <si>
    <t>0500</t>
  </si>
  <si>
    <t>0600</t>
  </si>
  <si>
    <t>0700</t>
  </si>
  <si>
    <t>0800</t>
  </si>
  <si>
    <t>1000</t>
  </si>
  <si>
    <t>изменения</t>
  </si>
  <si>
    <t>0102</t>
  </si>
  <si>
    <t>0103</t>
  </si>
  <si>
    <t>0104</t>
  </si>
  <si>
    <t>0106</t>
  </si>
  <si>
    <t>0310</t>
  </si>
  <si>
    <t>0309</t>
  </si>
  <si>
    <t>0405</t>
  </si>
  <si>
    <t>0408</t>
  </si>
  <si>
    <t>0501</t>
  </si>
  <si>
    <t>0502</t>
  </si>
  <si>
    <t>0701</t>
  </si>
  <si>
    <t>0702</t>
  </si>
  <si>
    <t>0707</t>
  </si>
  <si>
    <t>0709</t>
  </si>
  <si>
    <t>0801</t>
  </si>
  <si>
    <t>0804</t>
  </si>
  <si>
    <t>1003</t>
  </si>
  <si>
    <t>1006</t>
  </si>
  <si>
    <t>ИТОГО безвозмездные поступления</t>
  </si>
  <si>
    <t>Платежи при пользовании природными ресурсами</t>
  </si>
  <si>
    <t>исполнено</t>
  </si>
  <si>
    <t>% испол-нения</t>
  </si>
  <si>
    <t>изме-
нение</t>
  </si>
  <si>
    <t>изме-
нение в %</t>
  </si>
  <si>
    <t>% 
измен.</t>
  </si>
  <si>
    <t>0200</t>
  </si>
  <si>
    <t>Код</t>
  </si>
  <si>
    <t xml:space="preserve">ИТОГО 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</si>
  <si>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</si>
  <si>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</si>
  <si>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</si>
  <si>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</si>
  <si>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</si>
  <si>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</si>
  <si>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</si>
  <si>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</si>
  <si>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</si>
  <si>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</si>
  <si>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</si>
  <si>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</si>
  <si>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</si>
  <si>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</si>
  <si>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</si>
  <si>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</si>
  <si>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</si>
  <si>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</si>
  <si>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</si>
  <si>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</si>
  <si>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</si>
  <si>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</si>
  <si>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Национальная оборона</t>
  </si>
  <si>
    <t>Мобилизационная и вневойсковая подготовка</t>
  </si>
  <si>
    <t>Наименование раздела, подраздела</t>
  </si>
  <si>
    <t>0111</t>
  </si>
  <si>
    <t>0203</t>
  </si>
  <si>
    <t>0412</t>
  </si>
  <si>
    <t>0505</t>
  </si>
  <si>
    <t>0503</t>
  </si>
  <si>
    <t>Благоустройство</t>
  </si>
  <si>
    <t>0603</t>
  </si>
  <si>
    <t>Охрана объектов растительного и животного мира  и среды их обитания</t>
  </si>
  <si>
    <t>Физическая культура и спорт</t>
  </si>
  <si>
    <t>Приложение № 1</t>
  </si>
  <si>
    <t>Приложение № 2</t>
  </si>
  <si>
    <t>ИТОГО</t>
  </si>
  <si>
    <t>Иные межбюджетные трансферты</t>
  </si>
  <si>
    <t>Дефицит (-), профицит (+)</t>
  </si>
  <si>
    <t>Приложение № 3</t>
  </si>
  <si>
    <t>план 
уточн.</t>
  </si>
  <si>
    <t>ИТОГО территориальные администрации</t>
  </si>
  <si>
    <t>Приложение № 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</si>
  <si>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</si>
  <si>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</si>
  <si>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</si>
  <si>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</si>
  <si>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</si>
  <si>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в рублях</t>
  </si>
  <si>
    <t>% исп.</t>
  </si>
  <si>
    <t>% изм.</t>
  </si>
  <si>
    <t>уд. вес</t>
  </si>
  <si>
    <t>перв.
план</t>
  </si>
  <si>
    <t>благоустр.</t>
  </si>
  <si>
    <t>Бердюгинская</t>
  </si>
  <si>
    <t>Гаевская</t>
  </si>
  <si>
    <t>Горкинская</t>
  </si>
  <si>
    <t>Дубская</t>
  </si>
  <si>
    <t>Зайковская</t>
  </si>
  <si>
    <t>Знаменская</t>
  </si>
  <si>
    <t>Килачевская</t>
  </si>
  <si>
    <t>Киргинская</t>
  </si>
  <si>
    <t>Ключевская</t>
  </si>
  <si>
    <t>Ницинская</t>
  </si>
  <si>
    <t>Новгородовская</t>
  </si>
  <si>
    <t>Осинцевская</t>
  </si>
  <si>
    <t>Пьянковская</t>
  </si>
  <si>
    <t>Пионерская</t>
  </si>
  <si>
    <t>Ретневская</t>
  </si>
  <si>
    <t>Речкаловская</t>
  </si>
  <si>
    <t>Рудновская</t>
  </si>
  <si>
    <t>Стриганская</t>
  </si>
  <si>
    <t>Фоминская</t>
  </si>
  <si>
    <t>Харловская</t>
  </si>
  <si>
    <t>Черновская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</si>
  <si>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</si>
  <si>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</si>
  <si>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Наименование доходного источника</t>
  </si>
  <si>
    <t>Администрация Ирбитского МО</t>
  </si>
  <si>
    <t>Дума Ирбитского МО</t>
  </si>
  <si>
    <t>Уд. вес</t>
  </si>
  <si>
    <t>1100</t>
  </si>
  <si>
    <t>1102</t>
  </si>
  <si>
    <t>Массовый спорт</t>
  </si>
  <si>
    <t>1200</t>
  </si>
  <si>
    <t>Средства массовой информации</t>
  </si>
  <si>
    <t>1202</t>
  </si>
  <si>
    <t>1300</t>
  </si>
  <si>
    <t>1301</t>
  </si>
  <si>
    <t>Культура, кинематография</t>
  </si>
  <si>
    <t>Другие вопросы в области культуры, кинематографии</t>
  </si>
  <si>
    <t>0113</t>
  </si>
  <si>
    <t>Финансовое управление администрации Ирбитского МО</t>
  </si>
  <si>
    <t>0409</t>
  </si>
  <si>
    <t>0602</t>
  </si>
  <si>
    <t>0314</t>
  </si>
  <si>
    <t>Другие вопросы в области национальной безпасности и правоохранительной деятельности</t>
  </si>
  <si>
    <t>0406</t>
  </si>
  <si>
    <t>Водное хозяйство</t>
  </si>
  <si>
    <t>1201</t>
  </si>
  <si>
    <t>Телевидение и телерадиовещание</t>
  </si>
  <si>
    <t>содерж. дорог</t>
  </si>
  <si>
    <t>уличное освещ.</t>
  </si>
  <si>
    <t>благо-устр.</t>
  </si>
  <si>
    <t>Сбор, удаление отходов и очистка сточных вод</t>
  </si>
  <si>
    <t>Наименование 
главного распорядителя бюджетных средств</t>
  </si>
  <si>
    <t>Налоги на товары (работы, услуги) реализуемые на территории РФ</t>
  </si>
  <si>
    <t>Бердюгинская территориальная администрация</t>
  </si>
  <si>
    <t>Гаевская территориальная администрация</t>
  </si>
  <si>
    <t>Горкинская территориальная администрация</t>
  </si>
  <si>
    <t>Дубская территориальная администрация</t>
  </si>
  <si>
    <t>Зайковская территориальная администрация</t>
  </si>
  <si>
    <t>Знаменская территориальная администрация</t>
  </si>
  <si>
    <t>Килачевская территориальная администрация</t>
  </si>
  <si>
    <t>Киргинская территориальная администрация</t>
  </si>
  <si>
    <t>Ключевская территориальная администрация</t>
  </si>
  <si>
    <t>Ницинская территориальная администрация</t>
  </si>
  <si>
    <t>Новгородовская территориальная администрация</t>
  </si>
  <si>
    <t>Осинцевская территориальная администрация</t>
  </si>
  <si>
    <t>Пионерская территориальная администрация</t>
  </si>
  <si>
    <t>Пьянковская территориальная администрация</t>
  </si>
  <si>
    <t>Ретневская территориальная администрация</t>
  </si>
  <si>
    <t>Речкаловская территориальная администрация</t>
  </si>
  <si>
    <t>Рудновская территориальная администрация</t>
  </si>
  <si>
    <t>Стриганская территориальная администрация</t>
  </si>
  <si>
    <t>Фоминская территориальная администрация</t>
  </si>
  <si>
    <t>Харловская территориальная администрация</t>
  </si>
  <si>
    <t>Черновская территориальная администрация</t>
  </si>
  <si>
    <t>Управление образования Ирбитского МО</t>
  </si>
  <si>
    <t>Управление культуры Ирбитского МО</t>
  </si>
  <si>
    <t>Контрольный орган Ирбитского МО</t>
  </si>
  <si>
    <t>Наименование террито-риальной администрации</t>
  </si>
  <si>
    <t>Налог, взимаемый в связи с применением патентной системы налогообложения</t>
  </si>
  <si>
    <t>Возврат остатков субсидий, субвенций и иных межбюджетных трансфертов прошлых лет</t>
  </si>
  <si>
    <t>Налог на доходы физических лиц (НДФЛ)</t>
  </si>
  <si>
    <t>первонач.
план</t>
  </si>
  <si>
    <t>0105</t>
  </si>
  <si>
    <t>Судебная система</t>
  </si>
  <si>
    <t>уточн.план</t>
  </si>
  <si>
    <t xml:space="preserve"> содержание и ремонт дорог</t>
  </si>
  <si>
    <t>уличное освещение</t>
  </si>
  <si>
    <t>благоустройство</t>
  </si>
  <si>
    <t>уточ.план</t>
  </si>
  <si>
    <t>Создание новых мест в общеобразовательных организациях</t>
  </si>
  <si>
    <t>Повышение эффективности управления муниципальными финансами</t>
  </si>
  <si>
    <t>Развитие культуры и искусства</t>
  </si>
  <si>
    <t>Развитие системы образования</t>
  </si>
  <si>
    <t>Подготовка документов территориального планирования</t>
  </si>
  <si>
    <t>Социальная поддержка населения</t>
  </si>
  <si>
    <t>Развитие транспортного комплекса</t>
  </si>
  <si>
    <t>Развитие жилищно-коммунального хозяйства и повышение энергетической эффективности</t>
  </si>
  <si>
    <t>Развитие экономики</t>
  </si>
  <si>
    <t>Обеспечение общественной безопасности населения</t>
  </si>
  <si>
    <t>Развитие кадровой политики в системе муниципального управления и противодействие коррупции</t>
  </si>
  <si>
    <t xml:space="preserve"> краткое наименование</t>
  </si>
  <si>
    <t>№ п/п</t>
  </si>
  <si>
    <t>Муниципальная программа</t>
  </si>
  <si>
    <t>Приложение № 5</t>
  </si>
  <si>
    <t>Анализ исполнения доходной части местного бюджета в разрезе доходных источников</t>
  </si>
  <si>
    <t>Анализ исполнения расходной части местного бюджета в разрезе разделов и подразделов классификации расходов</t>
  </si>
  <si>
    <t xml:space="preserve">Анализ исполнения расходной части местного бюджета в разрезе главных распорядителей бюджетных средств </t>
  </si>
  <si>
    <t>Анализ исполнения расходной части местного бюджета в разрезе муниципальных программ</t>
  </si>
  <si>
    <t>0703</t>
  </si>
  <si>
    <t>0705</t>
  </si>
  <si>
    <t>Дополнительное образование детей</t>
  </si>
  <si>
    <t>Профессиональная подготовка, переподготовка и повышение квалификации</t>
  </si>
  <si>
    <t>Наименование главного администратора доходов</t>
  </si>
  <si>
    <t>(-) не исполн., (+) перевып.</t>
  </si>
  <si>
    <t xml:space="preserve">исполнено </t>
  </si>
  <si>
    <t>004</t>
  </si>
  <si>
    <t>045</t>
  </si>
  <si>
    <t>048</t>
  </si>
  <si>
    <t>076</t>
  </si>
  <si>
    <t>Министерство финансов Свердловской области</t>
  </si>
  <si>
    <t>Департамент по охране, контролю и регулированию использования животного мира по Свердловской области</t>
  </si>
  <si>
    <t>Департамент Федеральной службы по надзору в сфере природопользования по Уральскому федеральному округу</t>
  </si>
  <si>
    <t>Управление Федерального казначейства по Свердловской области</t>
  </si>
  <si>
    <t>Управление Федеральной налоговой службы по Свердловской области</t>
  </si>
  <si>
    <t>Анализ исполнения доходной части местного бюджета в разрезе главных администраторов доходов</t>
  </si>
  <si>
    <t>081</t>
  </si>
  <si>
    <t xml:space="preserve">Управление муниципальным имуществом и земельными ресурсами </t>
  </si>
  <si>
    <t>Приложение № 6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</si>
  <si>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</si>
  <si>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</si>
  <si>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188</t>
  </si>
  <si>
    <t>Федеральная служба по ветеринатному и фитосанитарному надзору</t>
  </si>
  <si>
    <t>Главное управление Министерства внутренних дел Российской Федерации по Свердловской области</t>
  </si>
  <si>
    <t>ВСЕГО налоговые и неналоговые доходы</t>
  </si>
  <si>
    <t>Формирование современной городской среды</t>
  </si>
  <si>
    <t>Налог, взимаемый в связи с применением упрощённой системы налогообложения</t>
  </si>
  <si>
    <t>Задолженность по отменённым налогам и сборам</t>
  </si>
  <si>
    <t>Молодёжная политика</t>
  </si>
  <si>
    <t>Развитие физической культуры, спорта и молодёжной политики</t>
  </si>
  <si>
    <t>2019 год</t>
  </si>
  <si>
    <t>Удельный вес
2019 год</t>
  </si>
  <si>
    <t xml:space="preserve"> 2019 год</t>
  </si>
  <si>
    <t>0605</t>
  </si>
  <si>
    <t>Другие вопросы в области охраны окружающей среды</t>
  </si>
  <si>
    <t>Расходование средств на содержание и ремонт дорог, уличное освещение и благоустройство территориальными администрациями</t>
  </si>
  <si>
    <t>Исполнено 
за 2019 год</t>
  </si>
  <si>
    <t>2020 год</t>
  </si>
  <si>
    <t>Факт 2020/
факт 2019, в %</t>
  </si>
  <si>
    <t xml:space="preserve"> 2020 год</t>
  </si>
  <si>
    <t>Факт 2020/
факт 2019, 
в %</t>
  </si>
  <si>
    <t>Исполнено 2019 год</t>
  </si>
  <si>
    <t>Факт 2020/
факт 2019 в %</t>
  </si>
  <si>
    <t>Удельный вес
2020 год</t>
  </si>
  <si>
    <t>1004</t>
  </si>
  <si>
    <t>Охрана семьи и детства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</si>
  <si>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</si>
  <si>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</si>
  <si>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Удельный вес налоговых и неналоговых доходов с учётом дополнительного норматива отчислений от НДФЛ, в %</t>
  </si>
  <si>
    <t>Удельный вес налоговых и неналоговых доходов без учёта дополнительного норматива отчислений от НДФЛ, в %</t>
  </si>
  <si>
    <t>первонач. план</t>
  </si>
  <si>
    <t>Профилактика терроризма</t>
  </si>
  <si>
    <t>017</t>
  </si>
  <si>
    <t>019</t>
  </si>
  <si>
    <t>161</t>
  </si>
  <si>
    <t xml:space="preserve">уточн. план </t>
  </si>
  <si>
    <t xml:space="preserve">первонач. план </t>
  </si>
  <si>
    <t>уточн. план по Сводной росписи</t>
  </si>
  <si>
    <t>ремонт обелисков (исполнено)</t>
  </si>
  <si>
    <t>модерниз. улич.освещ. (исполено)</t>
  </si>
  <si>
    <t>% исполн</t>
  </si>
  <si>
    <t>Управление Федеральной антимонопольной службы по Свердловской области</t>
  </si>
  <si>
    <t>Департамент по обеспечению деятельности мировых судей Свердловской области</t>
  </si>
  <si>
    <t>Нижнеобское территориальное управление Федеральноге агенства по рыболовству</t>
  </si>
  <si>
    <t>Министерство природных ресурсов и экологии Свердловской области</t>
  </si>
  <si>
    <t>к заключению от 29.04.2021 № 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</si>
</sst>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_-* #,##0.0_р_._-;\-* #,##0.0_р_._-;_-* &quot;-&quot;??_р_._-;_-@_-"/>
    <numFmt numFmtId="180" formatCode="_-* #,##0_р_._-;\-* #,##0_р_._-;_-* &quot;-&quot;??_р_._-;_-@_-"/>
    <numFmt numFmtId="181" formatCode="#,##0.0_р_."/>
    <numFmt numFmtId="182" formatCode="#,##0_р_."/>
    <numFmt numFmtId="183" formatCode="#,##0.00_ ;\-#,##0.00\ "/>
    <numFmt numFmtId="184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Liberation Serif"/>
      <family val="1"/>
    </font>
    <font>
      <sz val="9"/>
      <name val="Liberation Serif"/>
      <family val="1"/>
    </font>
    <font>
      <b/>
      <sz val="11"/>
      <name val="Liberation Serif"/>
      <family val="1"/>
    </font>
    <font>
      <sz val="8"/>
      <name val="Liberation Serif"/>
      <family val="1"/>
    </font>
    <font>
      <b/>
      <sz val="9"/>
      <name val="Liberation Serif"/>
      <family val="1"/>
    </font>
    <font>
      <i/>
      <sz val="9"/>
      <name val="Liberation Serif"/>
      <family val="1"/>
    </font>
    <font>
      <b/>
      <sz val="8"/>
      <name val="Liberation Serif"/>
      <family val="1"/>
    </font>
    <font>
      <b/>
      <i/>
      <sz val="8"/>
      <name val="Liberation Serif"/>
      <family val="1"/>
    </font>
    <font>
      <b/>
      <sz val="10"/>
      <name val="Liberation Serif"/>
      <family val="1"/>
    </font>
    <font>
      <i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10.5"/>
      <color indexed="8"/>
      <name val="Liberation Serif"/>
      <family val="1"/>
    </font>
    <font>
      <b/>
      <sz val="10"/>
      <color indexed="8"/>
      <name val="Liberation Serif"/>
      <family val="1"/>
    </font>
    <font>
      <b/>
      <sz val="10.5"/>
      <color indexed="8"/>
      <name val="Liberation Serif"/>
      <family val="1"/>
    </font>
    <font>
      <sz val="12"/>
      <color indexed="8"/>
      <name val="Liberation Serif"/>
      <family val="1"/>
    </font>
    <font>
      <sz val="10"/>
      <color indexed="8"/>
      <name val="Liberation Serif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4" fontId="16" fillId="2" borderId="1">
      <alignment horizontal="right" vertical="top" shrinkToFit="1"/>
      <protection/>
    </xf>
    <xf numFmtId="4" fontId="16" fillId="2" borderId="1">
      <alignment horizontal="right" vertical="top" shrinkToFit="1"/>
      <protection/>
    </xf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7" fillId="3" borderId="2" applyNumberFormat="0" applyAlignment="0" applyProtection="0"/>
    <xf numFmtId="0" fontId="18" fillId="9" borderId="3" applyNumberFormat="0" applyAlignment="0" applyProtection="0"/>
    <xf numFmtId="0" fontId="19" fillId="9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4" borderId="8" applyNumberFormat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7" borderId="0" applyNumberFormat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72" fontId="5" fillId="0" borderId="0" xfId="0" applyNumberFormat="1" applyFont="1" applyAlignment="1">
      <alignment horizontal="right"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3" fontId="8" fillId="0" borderId="11" xfId="0" applyNumberFormat="1" applyFont="1" applyBorder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3" fontId="8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4" fontId="5" fillId="0" borderId="11" xfId="0" applyNumberFormat="1" applyFont="1" applyBorder="1" applyAlignment="1">
      <alignment/>
    </xf>
    <xf numFmtId="172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73" fontId="5" fillId="0" borderId="11" xfId="0" applyNumberFormat="1" applyFont="1" applyBorder="1" applyAlignment="1">
      <alignment horizontal="right"/>
    </xf>
    <xf numFmtId="173" fontId="5" fillId="0" borderId="11" xfId="0" applyNumberFormat="1" applyFont="1" applyBorder="1" applyAlignment="1">
      <alignment/>
    </xf>
    <xf numFmtId="173" fontId="5" fillId="0" borderId="11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4" fontId="8" fillId="0" borderId="11" xfId="0" applyNumberFormat="1" applyFont="1" applyBorder="1" applyAlignment="1">
      <alignment horizontal="right"/>
    </xf>
    <xf numFmtId="172" fontId="8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/>
    </xf>
    <xf numFmtId="173" fontId="8" fillId="0" borderId="11" xfId="0" applyNumberFormat="1" applyFont="1" applyBorder="1" applyAlignment="1">
      <alignment horizontal="right"/>
    </xf>
    <xf numFmtId="173" fontId="8" fillId="0" borderId="11" xfId="0" applyNumberFormat="1" applyFont="1" applyBorder="1" applyAlignment="1">
      <alignment/>
    </xf>
    <xf numFmtId="173" fontId="8" fillId="0" borderId="11" xfId="0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 vertical="top" wrapText="1"/>
    </xf>
    <xf numFmtId="4" fontId="8" fillId="0" borderId="11" xfId="0" applyNumberFormat="1" applyFont="1" applyBorder="1" applyAlignment="1">
      <alignment/>
    </xf>
    <xf numFmtId="172" fontId="9" fillId="0" borderId="11" xfId="0" applyNumberFormat="1" applyFont="1" applyBorder="1" applyAlignment="1">
      <alignment horizontal="center"/>
    </xf>
    <xf numFmtId="173" fontId="9" fillId="0" borderId="11" xfId="0" applyNumberFormat="1" applyFont="1" applyBorder="1" applyAlignment="1">
      <alignment horizontal="center"/>
    </xf>
    <xf numFmtId="173" fontId="9" fillId="0" borderId="11" xfId="0" applyNumberFormat="1" applyFont="1" applyBorder="1" applyAlignment="1">
      <alignment/>
    </xf>
    <xf numFmtId="172" fontId="9" fillId="0" borderId="1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wrapText="1"/>
    </xf>
    <xf numFmtId="4" fontId="8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/>
    </xf>
    <xf numFmtId="4" fontId="8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172" fontId="7" fillId="0" borderId="0" xfId="0" applyNumberFormat="1" applyFont="1" applyAlignment="1">
      <alignment horizontal="right"/>
    </xf>
    <xf numFmtId="172" fontId="8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73" fontId="10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4" fontId="10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172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2" fontId="7" fillId="0" borderId="0" xfId="0" applyNumberFormat="1" applyFont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2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4" borderId="11" xfId="0" applyFont="1" applyFill="1" applyBorder="1" applyAlignment="1">
      <alignment wrapText="1"/>
    </xf>
    <xf numFmtId="4" fontId="11" fillId="0" borderId="11" xfId="0" applyNumberFormat="1" applyFont="1" applyBorder="1" applyAlignment="1">
      <alignment/>
    </xf>
    <xf numFmtId="173" fontId="11" fillId="0" borderId="11" xfId="0" applyNumberFormat="1" applyFont="1" applyBorder="1" applyAlignment="1">
      <alignment/>
    </xf>
    <xf numFmtId="172" fontId="11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172" fontId="11" fillId="0" borderId="0" xfId="0" applyNumberFormat="1" applyFont="1" applyAlignment="1">
      <alignment/>
    </xf>
    <xf numFmtId="172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7" fillId="4" borderId="11" xfId="0" applyFont="1" applyFill="1" applyBorder="1" applyAlignment="1">
      <alignment vertical="top" wrapText="1"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/>
    </xf>
    <xf numFmtId="173" fontId="7" fillId="0" borderId="11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 wrapText="1"/>
    </xf>
    <xf numFmtId="172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4" borderId="11" xfId="0" applyFont="1" applyFill="1" applyBorder="1" applyAlignment="1">
      <alignment wrapText="1"/>
    </xf>
    <xf numFmtId="173" fontId="7" fillId="0" borderId="1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4" fontId="11" fillId="0" borderId="11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/>
    </xf>
    <xf numFmtId="173" fontId="10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center" vertical="center"/>
    </xf>
    <xf numFmtId="172" fontId="7" fillId="0" borderId="11" xfId="0" applyNumberFormat="1" applyFont="1" applyFill="1" applyBorder="1" applyAlignment="1">
      <alignment/>
    </xf>
    <xf numFmtId="173" fontId="7" fillId="0" borderId="11" xfId="0" applyNumberFormat="1" applyFont="1" applyFill="1" applyBorder="1" applyAlignment="1">
      <alignment/>
    </xf>
    <xf numFmtId="0" fontId="11" fillId="4" borderId="11" xfId="0" applyFont="1" applyFill="1" applyBorder="1" applyAlignment="1">
      <alignment horizontal="left" wrapText="1"/>
    </xf>
    <xf numFmtId="172" fontId="11" fillId="0" borderId="11" xfId="0" applyNumberFormat="1" applyFont="1" applyFill="1" applyBorder="1" applyAlignment="1">
      <alignment/>
    </xf>
    <xf numFmtId="173" fontId="11" fillId="0" borderId="11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4" borderId="11" xfId="0" applyFont="1" applyFill="1" applyBorder="1" applyAlignment="1">
      <alignment horizontal="left" wrapText="1"/>
    </xf>
    <xf numFmtId="4" fontId="7" fillId="0" borderId="11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49" fontId="10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172" fontId="10" fillId="0" borderId="11" xfId="0" applyNumberFormat="1" applyFont="1" applyBorder="1" applyAlignment="1">
      <alignment/>
    </xf>
    <xf numFmtId="172" fontId="10" fillId="0" borderId="11" xfId="0" applyNumberFormat="1" applyFont="1" applyFill="1" applyBorder="1" applyAlignment="1">
      <alignment/>
    </xf>
    <xf numFmtId="173" fontId="10" fillId="0" borderId="11" xfId="0" applyNumberFormat="1" applyFont="1" applyFill="1" applyBorder="1" applyAlignment="1">
      <alignment/>
    </xf>
    <xf numFmtId="172" fontId="10" fillId="0" borderId="0" xfId="0" applyNumberFormat="1" applyFont="1" applyAlignment="1">
      <alignment/>
    </xf>
    <xf numFmtId="172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wrapText="1"/>
    </xf>
    <xf numFmtId="172" fontId="7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4" fontId="4" fillId="0" borderId="11" xfId="0" applyNumberFormat="1" applyFont="1" applyFill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173" fontId="12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 wrapText="1"/>
    </xf>
    <xf numFmtId="172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3" fontId="4" fillId="0" borderId="11" xfId="0" applyNumberFormat="1" applyFont="1" applyBorder="1" applyAlignment="1">
      <alignment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/>
    </xf>
    <xf numFmtId="172" fontId="13" fillId="0" borderId="11" xfId="0" applyNumberFormat="1" applyFont="1" applyBorder="1" applyAlignment="1">
      <alignment/>
    </xf>
    <xf numFmtId="173" fontId="13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4" fontId="4" fillId="0" borderId="11" xfId="0" applyNumberFormat="1" applyFont="1" applyFill="1" applyBorder="1" applyAlignment="1">
      <alignment shrinkToFit="1"/>
    </xf>
    <xf numFmtId="0" fontId="4" fillId="0" borderId="11" xfId="0" applyFont="1" applyFill="1" applyBorder="1" applyAlignment="1">
      <alignment horizontal="center"/>
    </xf>
    <xf numFmtId="173" fontId="4" fillId="0" borderId="11" xfId="0" applyNumberFormat="1" applyFont="1" applyFill="1" applyBorder="1" applyAlignment="1">
      <alignment/>
    </xf>
    <xf numFmtId="4" fontId="3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/>
    </xf>
    <xf numFmtId="4" fontId="12" fillId="0" borderId="11" xfId="0" applyNumberFormat="1" applyFont="1" applyBorder="1" applyAlignment="1">
      <alignment/>
    </xf>
    <xf numFmtId="172" fontId="12" fillId="0" borderId="11" xfId="0" applyNumberFormat="1" applyFont="1" applyBorder="1" applyAlignment="1">
      <alignment/>
    </xf>
    <xf numFmtId="173" fontId="12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17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0" fontId="33" fillId="0" borderId="0" xfId="0" applyFont="1" applyAlignment="1">
      <alignment wrapText="1"/>
    </xf>
    <xf numFmtId="0" fontId="34" fillId="0" borderId="11" xfId="0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4" fillId="0" borderId="11" xfId="0" applyFont="1" applyBorder="1" applyAlignment="1">
      <alignment horizontal="left" wrapText="1"/>
    </xf>
    <xf numFmtId="4" fontId="34" fillId="0" borderId="11" xfId="0" applyNumberFormat="1" applyFont="1" applyBorder="1" applyAlignment="1">
      <alignment wrapText="1"/>
    </xf>
    <xf numFmtId="173" fontId="34" fillId="0" borderId="11" xfId="0" applyNumberFormat="1" applyFont="1" applyBorder="1" applyAlignment="1">
      <alignment wrapText="1"/>
    </xf>
    <xf numFmtId="173" fontId="34" fillId="0" borderId="11" xfId="0" applyNumberFormat="1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173" fontId="36" fillId="0" borderId="0" xfId="0" applyNumberFormat="1" applyFont="1" applyAlignment="1">
      <alignment/>
    </xf>
    <xf numFmtId="4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11" xfId="62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11" xfId="0" applyFont="1" applyBorder="1" applyAlignment="1">
      <alignment horizontal="left" vertical="center" wrapText="1"/>
    </xf>
    <xf numFmtId="4" fontId="37" fillId="0" borderId="11" xfId="0" applyNumberFormat="1" applyFont="1" applyBorder="1" applyAlignment="1">
      <alignment vertical="center" wrapText="1"/>
    </xf>
    <xf numFmtId="173" fontId="37" fillId="0" borderId="11" xfId="0" applyNumberFormat="1" applyFont="1" applyBorder="1" applyAlignment="1">
      <alignment vertical="center" wrapText="1"/>
    </xf>
    <xf numFmtId="173" fontId="37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37" fillId="0" borderId="11" xfId="0" applyFont="1" applyFill="1" applyBorder="1" applyAlignment="1">
      <alignment horizontal="left" vertical="center" wrapText="1"/>
    </xf>
    <xf numFmtId="4" fontId="37" fillId="0" borderId="11" xfId="0" applyNumberFormat="1" applyFont="1" applyFill="1" applyBorder="1" applyAlignment="1">
      <alignment vertical="center" wrapText="1"/>
    </xf>
    <xf numFmtId="0" fontId="7" fillId="18" borderId="11" xfId="0" applyFont="1" applyFill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173" fontId="9" fillId="0" borderId="11" xfId="0" applyNumberFormat="1" applyFont="1" applyBorder="1" applyAlignment="1">
      <alignment/>
    </xf>
    <xf numFmtId="173" fontId="37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3" fontId="8" fillId="0" borderId="11" xfId="0" applyNumberFormat="1" applyFont="1" applyBorder="1" applyAlignment="1">
      <alignment horizontal="center" vertical="center" wrapText="1"/>
    </xf>
    <xf numFmtId="173" fontId="8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73" fontId="10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3" fontId="12" fillId="0" borderId="11" xfId="0" applyNumberFormat="1" applyFont="1" applyBorder="1" applyAlignment="1">
      <alignment horizontal="center" vertical="center" wrapText="1"/>
    </xf>
    <xf numFmtId="173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173" fontId="34" fillId="0" borderId="13" xfId="0" applyNumberFormat="1" applyFont="1" applyBorder="1" applyAlignment="1">
      <alignment horizontal="center" vertical="center" wrapText="1"/>
    </xf>
    <xf numFmtId="173" fontId="34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20" zoomScaleNormal="120" zoomScalePageLayoutView="0" workbookViewId="0" topLeftCell="A1">
      <selection activeCell="A33" sqref="A33"/>
    </sheetView>
  </sheetViews>
  <sheetFormatPr defaultColWidth="9.00390625" defaultRowHeight="12.75"/>
  <cols>
    <col min="1" max="1" width="51.25390625" style="131" customWidth="1"/>
    <col min="2" max="2" width="4.875" style="193" customWidth="1"/>
    <col min="3" max="3" width="13.125" style="131" customWidth="1"/>
    <col min="4" max="4" width="12.875" style="131" customWidth="1"/>
    <col min="5" max="5" width="13.125" style="1" customWidth="1"/>
    <col min="6" max="6" width="10.875" style="1" customWidth="1"/>
    <col min="7" max="7" width="13.00390625" style="1" customWidth="1"/>
    <col min="8" max="8" width="11.75390625" style="1" customWidth="1"/>
    <col min="9" max="9" width="7.25390625" style="5" customWidth="1"/>
    <col min="10" max="10" width="9.125" style="5" customWidth="1"/>
    <col min="11" max="16384" width="9.125" style="1" customWidth="1"/>
  </cols>
  <sheetData>
    <row r="1" ht="12.75">
      <c r="J1" s="4" t="s">
        <v>87</v>
      </c>
    </row>
    <row r="2" ht="12.75">
      <c r="J2" s="4" t="s">
        <v>281</v>
      </c>
    </row>
    <row r="4" spans="1:10" ht="16.5" customHeight="1">
      <c r="A4" s="220" t="s">
        <v>231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0" ht="16.5" customHeight="1">
      <c r="A5" s="61"/>
      <c r="B5" s="61"/>
      <c r="C5" s="61"/>
      <c r="D5" s="61"/>
      <c r="E5" s="61"/>
      <c r="F5" s="61"/>
      <c r="G5" s="61"/>
      <c r="H5" s="61"/>
      <c r="I5" s="61"/>
      <c r="J5" s="6" t="s">
        <v>101</v>
      </c>
    </row>
    <row r="6" spans="1:10" s="29" customFormat="1" ht="12.75" customHeight="1">
      <c r="A6" s="216" t="s">
        <v>219</v>
      </c>
      <c r="B6" s="218" t="s">
        <v>51</v>
      </c>
      <c r="C6" s="216" t="s">
        <v>252</v>
      </c>
      <c r="D6" s="221" t="s">
        <v>253</v>
      </c>
      <c r="E6" s="222"/>
      <c r="F6" s="222"/>
      <c r="G6" s="222"/>
      <c r="H6" s="222"/>
      <c r="I6" s="223"/>
      <c r="J6" s="217" t="s">
        <v>254</v>
      </c>
    </row>
    <row r="7" spans="1:10" s="184" customFormat="1" ht="31.5" customHeight="1">
      <c r="A7" s="216"/>
      <c r="B7" s="219"/>
      <c r="C7" s="216"/>
      <c r="D7" s="13" t="s">
        <v>188</v>
      </c>
      <c r="E7" s="13" t="s">
        <v>0</v>
      </c>
      <c r="F7" s="13" t="s">
        <v>24</v>
      </c>
      <c r="G7" s="13" t="s">
        <v>221</v>
      </c>
      <c r="H7" s="13" t="s">
        <v>220</v>
      </c>
      <c r="I7" s="56" t="s">
        <v>46</v>
      </c>
      <c r="J7" s="217"/>
    </row>
    <row r="8" spans="1:10" s="29" customFormat="1" ht="15" customHeight="1">
      <c r="A8" s="185" t="s">
        <v>226</v>
      </c>
      <c r="B8" s="186" t="s">
        <v>222</v>
      </c>
      <c r="C8" s="20">
        <v>20000</v>
      </c>
      <c r="D8" s="52" t="s">
        <v>14</v>
      </c>
      <c r="E8" s="52" t="s">
        <v>14</v>
      </c>
      <c r="F8" s="52" t="s">
        <v>14</v>
      </c>
      <c r="G8" s="52" t="s">
        <v>14</v>
      </c>
      <c r="H8" s="52" t="s">
        <v>14</v>
      </c>
      <c r="I8" s="52" t="s">
        <v>14</v>
      </c>
      <c r="J8" s="52" t="s">
        <v>14</v>
      </c>
    </row>
    <row r="9" spans="1:10" s="29" customFormat="1" ht="15" customHeight="1">
      <c r="A9" s="185" t="s">
        <v>280</v>
      </c>
      <c r="B9" s="186" t="s">
        <v>268</v>
      </c>
      <c r="C9" s="52" t="s">
        <v>14</v>
      </c>
      <c r="D9" s="187">
        <v>0</v>
      </c>
      <c r="E9" s="20">
        <v>2110000</v>
      </c>
      <c r="F9" s="20">
        <f>E9-D9</f>
        <v>2110000</v>
      </c>
      <c r="G9" s="20">
        <v>2105265.9</v>
      </c>
      <c r="H9" s="20">
        <f>G9-E9</f>
        <v>-4734.100000000093</v>
      </c>
      <c r="I9" s="26">
        <f>G9/E9*100</f>
        <v>99.77563507109004</v>
      </c>
      <c r="J9" s="52" t="s">
        <v>14</v>
      </c>
    </row>
    <row r="10" spans="1:10" s="29" customFormat="1" ht="25.5" customHeight="1">
      <c r="A10" s="185" t="s">
        <v>278</v>
      </c>
      <c r="B10" s="186" t="s">
        <v>269</v>
      </c>
      <c r="C10" s="52" t="s">
        <v>14</v>
      </c>
      <c r="D10" s="187">
        <v>0</v>
      </c>
      <c r="E10" s="20">
        <v>25000</v>
      </c>
      <c r="F10" s="20">
        <f>E10-D10</f>
        <v>25000</v>
      </c>
      <c r="G10" s="20">
        <v>25150</v>
      </c>
      <c r="H10" s="20">
        <f>G10-E10</f>
        <v>150</v>
      </c>
      <c r="I10" s="26">
        <f>G10/E10*100</f>
        <v>100.6</v>
      </c>
      <c r="J10" s="52" t="s">
        <v>14</v>
      </c>
    </row>
    <row r="11" spans="1:10" s="29" customFormat="1" ht="24">
      <c r="A11" s="185" t="s">
        <v>227</v>
      </c>
      <c r="B11" s="186" t="s">
        <v>223</v>
      </c>
      <c r="C11" s="20">
        <v>939326.67</v>
      </c>
      <c r="D11" s="187">
        <v>303700</v>
      </c>
      <c r="E11" s="20">
        <f>348700+500000</f>
        <v>848700</v>
      </c>
      <c r="F11" s="20">
        <f aca="true" t="shared" si="0" ref="F11:F22">E11-D11</f>
        <v>545000</v>
      </c>
      <c r="G11" s="20">
        <v>856302.85</v>
      </c>
      <c r="H11" s="20">
        <f aca="true" t="shared" si="1" ref="H11:H22">G11-E11</f>
        <v>7602.849999999977</v>
      </c>
      <c r="I11" s="26">
        <f aca="true" t="shared" si="2" ref="I11:I19">G11/E11*100</f>
        <v>100.89582302344762</v>
      </c>
      <c r="J11" s="26">
        <f aca="true" t="shared" si="3" ref="J11:J23">G11/C11*100</f>
        <v>91.16134752141126</v>
      </c>
    </row>
    <row r="12" spans="1:10" s="29" customFormat="1" ht="24" customHeight="1">
      <c r="A12" s="185" t="s">
        <v>228</v>
      </c>
      <c r="B12" s="186" t="s">
        <v>224</v>
      </c>
      <c r="C12" s="20">
        <v>190458.97000000003</v>
      </c>
      <c r="D12" s="187">
        <v>283000</v>
      </c>
      <c r="E12" s="20">
        <v>92600</v>
      </c>
      <c r="F12" s="20">
        <f t="shared" si="0"/>
        <v>-190400</v>
      </c>
      <c r="G12" s="20">
        <v>91775.8</v>
      </c>
      <c r="H12" s="20">
        <f t="shared" si="1"/>
        <v>-824.1999999999971</v>
      </c>
      <c r="I12" s="26">
        <f t="shared" si="2"/>
        <v>99.10993520518359</v>
      </c>
      <c r="J12" s="26">
        <f t="shared" si="3"/>
        <v>48.18665143468957</v>
      </c>
    </row>
    <row r="13" spans="1:10" s="29" customFormat="1" ht="21.75" customHeight="1">
      <c r="A13" s="185" t="s">
        <v>279</v>
      </c>
      <c r="B13" s="186" t="s">
        <v>225</v>
      </c>
      <c r="C13" s="20">
        <v>141220.52</v>
      </c>
      <c r="D13" s="187">
        <v>0</v>
      </c>
      <c r="E13" s="20">
        <v>10100</v>
      </c>
      <c r="F13" s="20">
        <f t="shared" si="0"/>
        <v>10100</v>
      </c>
      <c r="G13" s="20">
        <v>11306.47</v>
      </c>
      <c r="H13" s="20">
        <f t="shared" si="1"/>
        <v>1206.4699999999993</v>
      </c>
      <c r="I13" s="26">
        <f t="shared" si="2"/>
        <v>111.94524752475247</v>
      </c>
      <c r="J13" s="26">
        <f t="shared" si="3"/>
        <v>8.006251499427988</v>
      </c>
    </row>
    <row r="14" spans="1:10" s="29" customFormat="1" ht="15" customHeight="1">
      <c r="A14" s="185" t="s">
        <v>238</v>
      </c>
      <c r="B14" s="186" t="s">
        <v>232</v>
      </c>
      <c r="C14" s="20">
        <v>16750</v>
      </c>
      <c r="D14" s="52" t="s">
        <v>14</v>
      </c>
      <c r="E14" s="52" t="s">
        <v>14</v>
      </c>
      <c r="F14" s="52" t="s">
        <v>14</v>
      </c>
      <c r="G14" s="52" t="s">
        <v>14</v>
      </c>
      <c r="H14" s="52" t="s">
        <v>14</v>
      </c>
      <c r="I14" s="52" t="s">
        <v>14</v>
      </c>
      <c r="J14" s="52" t="s">
        <v>14</v>
      </c>
    </row>
    <row r="15" spans="1:10" s="29" customFormat="1" ht="15" customHeight="1">
      <c r="A15" s="185" t="s">
        <v>229</v>
      </c>
      <c r="B15" s="186">
        <v>100</v>
      </c>
      <c r="C15" s="20">
        <v>76070675.91999999</v>
      </c>
      <c r="D15" s="187">
        <v>80453620</v>
      </c>
      <c r="E15" s="20">
        <v>73190805</v>
      </c>
      <c r="F15" s="20">
        <f t="shared" si="0"/>
        <v>-7262815</v>
      </c>
      <c r="G15" s="20">
        <v>71844962.73</v>
      </c>
      <c r="H15" s="20">
        <f t="shared" si="1"/>
        <v>-1345842.2699999958</v>
      </c>
      <c r="I15" s="26">
        <f t="shared" si="2"/>
        <v>98.16118668185165</v>
      </c>
      <c r="J15" s="26">
        <f t="shared" si="3"/>
        <v>94.44501690185588</v>
      </c>
    </row>
    <row r="16" spans="1:10" s="29" customFormat="1" ht="23.25" customHeight="1">
      <c r="A16" s="185" t="s">
        <v>277</v>
      </c>
      <c r="B16" s="186" t="s">
        <v>270</v>
      </c>
      <c r="C16" s="52" t="s">
        <v>14</v>
      </c>
      <c r="D16" s="187">
        <v>0</v>
      </c>
      <c r="E16" s="20">
        <v>3000</v>
      </c>
      <c r="F16" s="20">
        <f t="shared" si="0"/>
        <v>3000</v>
      </c>
      <c r="G16" s="20">
        <v>3000</v>
      </c>
      <c r="H16" s="20">
        <f>G16-E16</f>
        <v>0</v>
      </c>
      <c r="I16" s="26">
        <f>G16/E16*100</f>
        <v>100</v>
      </c>
      <c r="J16" s="52" t="s">
        <v>14</v>
      </c>
    </row>
    <row r="17" spans="1:10" s="29" customFormat="1" ht="15" customHeight="1">
      <c r="A17" s="185" t="s">
        <v>230</v>
      </c>
      <c r="B17" s="186">
        <v>182</v>
      </c>
      <c r="C17" s="20">
        <v>343905299.46</v>
      </c>
      <c r="D17" s="187">
        <v>252960000</v>
      </c>
      <c r="E17" s="20">
        <v>254268604.66</v>
      </c>
      <c r="F17" s="20">
        <f t="shared" si="0"/>
        <v>1308604.6599999964</v>
      </c>
      <c r="G17" s="20">
        <v>252189685.64</v>
      </c>
      <c r="H17" s="20">
        <f t="shared" si="1"/>
        <v>-2078919.0200000107</v>
      </c>
      <c r="I17" s="26">
        <f t="shared" si="2"/>
        <v>99.18239256365139</v>
      </c>
      <c r="J17" s="26">
        <f t="shared" si="3"/>
        <v>73.33114262443416</v>
      </c>
    </row>
    <row r="18" spans="1:10" s="29" customFormat="1" ht="23.25" customHeight="1">
      <c r="A18" s="185" t="s">
        <v>239</v>
      </c>
      <c r="B18" s="186" t="s">
        <v>237</v>
      </c>
      <c r="C18" s="20">
        <v>364135.41</v>
      </c>
      <c r="D18" s="187">
        <v>0</v>
      </c>
      <c r="E18" s="20">
        <v>20000</v>
      </c>
      <c r="F18" s="20">
        <f t="shared" si="0"/>
        <v>20000</v>
      </c>
      <c r="G18" s="20">
        <v>19600</v>
      </c>
      <c r="H18" s="20">
        <f t="shared" si="1"/>
        <v>-400</v>
      </c>
      <c r="I18" s="26">
        <f t="shared" si="2"/>
        <v>98</v>
      </c>
      <c r="J18" s="26">
        <f t="shared" si="3"/>
        <v>5.382613022996034</v>
      </c>
    </row>
    <row r="19" spans="1:10" s="29" customFormat="1" ht="15" customHeight="1">
      <c r="A19" s="185" t="s">
        <v>131</v>
      </c>
      <c r="B19" s="186">
        <v>901</v>
      </c>
      <c r="C19" s="20">
        <v>273816141.61</v>
      </c>
      <c r="D19" s="187">
        <v>190839186</v>
      </c>
      <c r="E19" s="20">
        <v>247986248.32</v>
      </c>
      <c r="F19" s="20">
        <f t="shared" si="0"/>
        <v>57147062.31999999</v>
      </c>
      <c r="G19" s="20">
        <v>190737771.33</v>
      </c>
      <c r="H19" s="20">
        <f t="shared" si="1"/>
        <v>-57248476.98999998</v>
      </c>
      <c r="I19" s="26">
        <f t="shared" si="2"/>
        <v>76.91465660784267</v>
      </c>
      <c r="J19" s="26">
        <f t="shared" si="3"/>
        <v>69.65906765338559</v>
      </c>
    </row>
    <row r="20" spans="1:10" s="29" customFormat="1" ht="15" customHeight="1">
      <c r="A20" s="185" t="s">
        <v>181</v>
      </c>
      <c r="B20" s="186">
        <v>906</v>
      </c>
      <c r="C20" s="20">
        <v>447760003.66</v>
      </c>
      <c r="D20" s="187">
        <v>471359500</v>
      </c>
      <c r="E20" s="20">
        <v>486458137.54</v>
      </c>
      <c r="F20" s="20">
        <f t="shared" si="0"/>
        <v>15098637.540000021</v>
      </c>
      <c r="G20" s="20">
        <v>481141210.33</v>
      </c>
      <c r="H20" s="20">
        <f t="shared" si="1"/>
        <v>-5316927.210000038</v>
      </c>
      <c r="I20" s="26">
        <f>G20/E20*100</f>
        <v>98.90701238201348</v>
      </c>
      <c r="J20" s="26">
        <f t="shared" si="3"/>
        <v>107.45515597577749</v>
      </c>
    </row>
    <row r="21" spans="1:10" s="29" customFormat="1" ht="15" customHeight="1">
      <c r="A21" s="185" t="s">
        <v>182</v>
      </c>
      <c r="B21" s="186">
        <v>908</v>
      </c>
      <c r="C21" s="20">
        <v>16171353.2</v>
      </c>
      <c r="D21" s="187">
        <v>0</v>
      </c>
      <c r="E21" s="20">
        <v>2258500</v>
      </c>
      <c r="F21" s="20">
        <f t="shared" si="0"/>
        <v>2258500</v>
      </c>
      <c r="G21" s="20">
        <v>2258500</v>
      </c>
      <c r="H21" s="20">
        <f t="shared" si="1"/>
        <v>0</v>
      </c>
      <c r="I21" s="26">
        <f>G21/E21*100</f>
        <v>100</v>
      </c>
      <c r="J21" s="26">
        <f t="shared" si="3"/>
        <v>13.966054491964222</v>
      </c>
    </row>
    <row r="22" spans="1:10" s="29" customFormat="1" ht="15" customHeight="1">
      <c r="A22" s="185" t="s">
        <v>145</v>
      </c>
      <c r="B22" s="186">
        <v>919</v>
      </c>
      <c r="C22" s="187">
        <v>446049000</v>
      </c>
      <c r="D22" s="187">
        <v>553623000</v>
      </c>
      <c r="E22" s="187">
        <v>553623000</v>
      </c>
      <c r="F22" s="20">
        <f t="shared" si="0"/>
        <v>0</v>
      </c>
      <c r="G22" s="187">
        <v>553623000</v>
      </c>
      <c r="H22" s="20">
        <f t="shared" si="1"/>
        <v>0</v>
      </c>
      <c r="I22" s="26">
        <f>G22/E22*100</f>
        <v>100</v>
      </c>
      <c r="J22" s="26">
        <f t="shared" si="3"/>
        <v>124.11708130721064</v>
      </c>
    </row>
    <row r="23" spans="1:10" s="40" customFormat="1" ht="15" customHeight="1">
      <c r="A23" s="188" t="s">
        <v>89</v>
      </c>
      <c r="B23" s="194"/>
      <c r="C23" s="42">
        <f aca="true" t="shared" si="4" ref="C23:H23">SUM(C8:C22)</f>
        <v>1605444365.42</v>
      </c>
      <c r="D23" s="42">
        <f t="shared" si="4"/>
        <v>1549822006</v>
      </c>
      <c r="E23" s="42">
        <f t="shared" si="4"/>
        <v>1620894695.52</v>
      </c>
      <c r="F23" s="42">
        <f t="shared" si="4"/>
        <v>71072689.52000001</v>
      </c>
      <c r="G23" s="42">
        <f t="shared" si="4"/>
        <v>1554907531.05</v>
      </c>
      <c r="H23" s="42">
        <f t="shared" si="4"/>
        <v>-65987164.47000003</v>
      </c>
      <c r="I23" s="38">
        <f>G23/E23*100</f>
        <v>95.92896659774492</v>
      </c>
      <c r="J23" s="38">
        <f t="shared" si="3"/>
        <v>96.85215909946658</v>
      </c>
    </row>
    <row r="24" spans="1:10" s="29" customFormat="1" ht="12">
      <c r="A24" s="3"/>
      <c r="B24" s="195"/>
      <c r="C24" s="3"/>
      <c r="D24" s="3"/>
      <c r="I24" s="28"/>
      <c r="J24" s="28"/>
    </row>
  </sheetData>
  <sheetProtection/>
  <mergeCells count="6">
    <mergeCell ref="A4:J4"/>
    <mergeCell ref="D6:I6"/>
    <mergeCell ref="C6:C7"/>
    <mergeCell ref="A6:A7"/>
    <mergeCell ref="J6:J7"/>
    <mergeCell ref="B6:B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="120" zoomScaleNormal="120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" sqref="M1"/>
    </sheetView>
  </sheetViews>
  <sheetFormatPr defaultColWidth="9.00390625" defaultRowHeight="12.75"/>
  <cols>
    <col min="1" max="1" width="40.25390625" style="7" customWidth="1"/>
    <col min="2" max="2" width="12.875" style="8" customWidth="1"/>
    <col min="3" max="3" width="13.125" style="9" customWidth="1"/>
    <col min="4" max="4" width="6.625" style="9" customWidth="1"/>
    <col min="5" max="5" width="12.75390625" style="9" customWidth="1"/>
    <col min="6" max="6" width="14.00390625" style="9" customWidth="1"/>
    <col min="7" max="7" width="12.75390625" style="10" customWidth="1"/>
    <col min="8" max="8" width="7.625" style="10" customWidth="1"/>
    <col min="9" max="9" width="13.875" style="10" customWidth="1"/>
    <col min="10" max="10" width="7.375" style="11" customWidth="1"/>
    <col min="11" max="11" width="6.375" style="10" customWidth="1"/>
    <col min="12" max="12" width="5.75390625" style="12" customWidth="1"/>
    <col min="13" max="13" width="6.125" style="55" customWidth="1"/>
    <col min="14" max="14" width="9.125" style="12" customWidth="1"/>
    <col min="15" max="16384" width="9.125" style="9" customWidth="1"/>
  </cols>
  <sheetData>
    <row r="1" spans="2:14" s="1" customFormat="1" ht="13.5" customHeight="1">
      <c r="B1" s="2"/>
      <c r="K1" s="3"/>
      <c r="L1" s="3"/>
      <c r="M1" s="4" t="s">
        <v>88</v>
      </c>
      <c r="N1" s="5"/>
    </row>
    <row r="2" spans="2:14" s="1" customFormat="1" ht="13.5" customHeight="1">
      <c r="B2" s="2"/>
      <c r="K2" s="6"/>
      <c r="L2" s="6"/>
      <c r="M2" s="4" t="s">
        <v>281</v>
      </c>
      <c r="N2" s="5"/>
    </row>
    <row r="3" spans="1:14" s="1" customFormat="1" ht="16.5" customHeight="1">
      <c r="A3" s="226" t="s">
        <v>211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5"/>
    </row>
    <row r="4" ht="12">
      <c r="M4" s="4" t="s">
        <v>101</v>
      </c>
    </row>
    <row r="5" spans="1:14" s="17" customFormat="1" ht="23.25" customHeight="1">
      <c r="A5" s="216" t="s">
        <v>130</v>
      </c>
      <c r="B5" s="212" t="s">
        <v>246</v>
      </c>
      <c r="C5" s="212"/>
      <c r="D5" s="212"/>
      <c r="E5" s="212" t="s">
        <v>253</v>
      </c>
      <c r="F5" s="212"/>
      <c r="G5" s="212"/>
      <c r="H5" s="212"/>
      <c r="I5" s="212"/>
      <c r="J5" s="212"/>
      <c r="K5" s="224" t="s">
        <v>254</v>
      </c>
      <c r="L5" s="217" t="s">
        <v>247</v>
      </c>
      <c r="M5" s="217" t="s">
        <v>259</v>
      </c>
      <c r="N5" s="16"/>
    </row>
    <row r="6" spans="1:14" s="17" customFormat="1" ht="39" customHeight="1">
      <c r="A6" s="216"/>
      <c r="B6" s="13" t="s">
        <v>0</v>
      </c>
      <c r="C6" s="14" t="s">
        <v>45</v>
      </c>
      <c r="D6" s="13" t="s">
        <v>46</v>
      </c>
      <c r="E6" s="13" t="s">
        <v>188</v>
      </c>
      <c r="F6" s="13" t="s">
        <v>0</v>
      </c>
      <c r="G6" s="15" t="s">
        <v>47</v>
      </c>
      <c r="H6" s="15" t="s">
        <v>48</v>
      </c>
      <c r="I6" s="15" t="s">
        <v>45</v>
      </c>
      <c r="J6" s="18" t="s">
        <v>46</v>
      </c>
      <c r="K6" s="225"/>
      <c r="L6" s="217"/>
      <c r="M6" s="217"/>
      <c r="N6" s="16"/>
    </row>
    <row r="7" spans="1:14" s="29" customFormat="1" ht="12">
      <c r="A7" s="19" t="s">
        <v>187</v>
      </c>
      <c r="B7" s="20">
        <v>284449000</v>
      </c>
      <c r="C7" s="20">
        <v>293545410.2</v>
      </c>
      <c r="D7" s="21">
        <f>C7/B7*100</f>
        <v>103.19790549448231</v>
      </c>
      <c r="E7" s="20">
        <v>212863000</v>
      </c>
      <c r="F7" s="20">
        <v>231055300</v>
      </c>
      <c r="G7" s="22">
        <f aca="true" t="shared" si="0" ref="G7:G12">F7-E7</f>
        <v>18192300</v>
      </c>
      <c r="H7" s="23">
        <f>F7/E7*100-100</f>
        <v>8.546482949126897</v>
      </c>
      <c r="I7" s="20">
        <v>235406148.07</v>
      </c>
      <c r="J7" s="24">
        <f>I7/F7*100</f>
        <v>101.88303322624496</v>
      </c>
      <c r="K7" s="25">
        <f>I7/C7*100</f>
        <v>80.19411644338496</v>
      </c>
      <c r="L7" s="26">
        <f aca="true" t="shared" si="1" ref="L7:L25">C7/$C$25*100</f>
        <v>67.12147096442938</v>
      </c>
      <c r="M7" s="27">
        <f>I7/$I$25*100</f>
        <v>68.57079513905646</v>
      </c>
      <c r="N7" s="28"/>
    </row>
    <row r="8" spans="1:14" s="29" customFormat="1" ht="24">
      <c r="A8" s="30" t="s">
        <v>159</v>
      </c>
      <c r="B8" s="20">
        <v>76389309.54</v>
      </c>
      <c r="C8" s="20">
        <v>76070675.92</v>
      </c>
      <c r="D8" s="21">
        <f>C8/B8*100</f>
        <v>99.58288192167366</v>
      </c>
      <c r="E8" s="20">
        <v>80453620</v>
      </c>
      <c r="F8" s="20">
        <v>73190805</v>
      </c>
      <c r="G8" s="22">
        <f t="shared" si="0"/>
        <v>-7262815</v>
      </c>
      <c r="H8" s="23">
        <f>F8/E8*100-100</f>
        <v>-9.027331523429268</v>
      </c>
      <c r="I8" s="20">
        <v>71844962.73</v>
      </c>
      <c r="J8" s="24">
        <f>I8/F8*100</f>
        <v>98.16118668185165</v>
      </c>
      <c r="K8" s="25">
        <f>I8/C8*100</f>
        <v>94.44501690185587</v>
      </c>
      <c r="L8" s="26">
        <f t="shared" si="1"/>
        <v>17.394159430154147</v>
      </c>
      <c r="M8" s="27">
        <f>I8/$I$25*100</f>
        <v>20.92751723573103</v>
      </c>
      <c r="N8" s="28"/>
    </row>
    <row r="9" spans="1:14" s="29" customFormat="1" ht="24" customHeight="1">
      <c r="A9" s="30" t="s">
        <v>242</v>
      </c>
      <c r="B9" s="20">
        <v>8024000</v>
      </c>
      <c r="C9" s="20">
        <v>8102031.74</v>
      </c>
      <c r="D9" s="21">
        <f>C9/B9*100</f>
        <v>100.97247931206381</v>
      </c>
      <c r="E9" s="20">
        <v>8790000</v>
      </c>
      <c r="F9" s="20">
        <v>7390000</v>
      </c>
      <c r="G9" s="22">
        <f t="shared" si="0"/>
        <v>-1400000</v>
      </c>
      <c r="H9" s="23">
        <f>F9/E9*100-100</f>
        <v>-15.92718998862344</v>
      </c>
      <c r="I9" s="20">
        <v>7404267.6</v>
      </c>
      <c r="J9" s="24">
        <f>I9/F9*100</f>
        <v>100.19306630581868</v>
      </c>
      <c r="K9" s="25">
        <f>I9/C9*100</f>
        <v>91.38778812041532</v>
      </c>
      <c r="L9" s="26">
        <f t="shared" si="1"/>
        <v>1.8525933954095095</v>
      </c>
      <c r="M9" s="27">
        <f>I9/$I$25*100</f>
        <v>2.1567682956325314</v>
      </c>
      <c r="N9" s="28"/>
    </row>
    <row r="10" spans="1:14" s="29" customFormat="1" ht="24.75" customHeight="1">
      <c r="A10" s="19" t="s">
        <v>1</v>
      </c>
      <c r="B10" s="20">
        <v>6341000</v>
      </c>
      <c r="C10" s="20">
        <v>6309678.04</v>
      </c>
      <c r="D10" s="21">
        <f aca="true" t="shared" si="2" ref="D10:D36">C10/B10*100</f>
        <v>99.50604068758871</v>
      </c>
      <c r="E10" s="20">
        <v>5163000</v>
      </c>
      <c r="F10" s="20">
        <v>6837000</v>
      </c>
      <c r="G10" s="22">
        <f t="shared" si="0"/>
        <v>1674000</v>
      </c>
      <c r="H10" s="23">
        <f aca="true" t="shared" si="3" ref="H10:H36">F10/E10*100-100</f>
        <v>32.42300987797793</v>
      </c>
      <c r="I10" s="20">
        <v>6935620.58</v>
      </c>
      <c r="J10" s="24">
        <f aca="true" t="shared" si="4" ref="J10:J34">I10/F10*100</f>
        <v>101.44245400029253</v>
      </c>
      <c r="K10" s="25">
        <f aca="true" t="shared" si="5" ref="K10:K34">I10/C10*100</f>
        <v>109.92035625323284</v>
      </c>
      <c r="L10" s="26">
        <f t="shared" si="1"/>
        <v>1.442757599473983</v>
      </c>
      <c r="M10" s="27">
        <f aca="true" t="shared" si="6" ref="M10:M16">I10/$I$25*100</f>
        <v>2.0202574225545966</v>
      </c>
      <c r="N10" s="28"/>
    </row>
    <row r="11" spans="1:14" s="29" customFormat="1" ht="12.75" customHeight="1">
      <c r="A11" s="19" t="s">
        <v>2</v>
      </c>
      <c r="B11" s="20">
        <v>28354400</v>
      </c>
      <c r="C11" s="20">
        <v>28585644.08</v>
      </c>
      <c r="D11" s="21">
        <f t="shared" si="2"/>
        <v>100.81554919165984</v>
      </c>
      <c r="E11" s="20">
        <v>18800000</v>
      </c>
      <c r="F11" s="20">
        <v>1974304.6600000001</v>
      </c>
      <c r="G11" s="22">
        <f t="shared" si="0"/>
        <v>-16825695.34</v>
      </c>
      <c r="H11" s="23">
        <f t="shared" si="3"/>
        <v>-89.4983794680851</v>
      </c>
      <c r="I11" s="20">
        <v>-4911144.83</v>
      </c>
      <c r="J11" s="24">
        <f t="shared" si="4"/>
        <v>-248.75313975098453</v>
      </c>
      <c r="K11" s="25">
        <f t="shared" si="5"/>
        <v>-17.1804588913779</v>
      </c>
      <c r="L11" s="26">
        <f t="shared" si="1"/>
        <v>6.536332752768867</v>
      </c>
      <c r="M11" s="27">
        <f t="shared" si="6"/>
        <v>-1.4305535721863452</v>
      </c>
      <c r="N11" s="28"/>
    </row>
    <row r="12" spans="1:14" s="29" customFormat="1" ht="23.25" customHeight="1">
      <c r="A12" s="30" t="s">
        <v>185</v>
      </c>
      <c r="B12" s="20">
        <v>148000</v>
      </c>
      <c r="C12" s="20">
        <v>206193.53</v>
      </c>
      <c r="D12" s="21">
        <f>C12/B12*100</f>
        <v>139.3199527027027</v>
      </c>
      <c r="E12" s="20">
        <v>164000</v>
      </c>
      <c r="F12" s="20">
        <v>167000</v>
      </c>
      <c r="G12" s="22">
        <f t="shared" si="0"/>
        <v>3000</v>
      </c>
      <c r="H12" s="23">
        <f>F12/E12*100-100</f>
        <v>1.8292682926829258</v>
      </c>
      <c r="I12" s="20">
        <v>233301.68</v>
      </c>
      <c r="J12" s="24">
        <f>I12/F12*100</f>
        <v>139.70160479041914</v>
      </c>
      <c r="K12" s="25">
        <f>I12/C12*100</f>
        <v>113.1469450084103</v>
      </c>
      <c r="L12" s="26">
        <f t="shared" si="1"/>
        <v>0.04714777528805047</v>
      </c>
      <c r="M12" s="27">
        <f>I12/$I$25*100</f>
        <v>0.0679577905506557</v>
      </c>
      <c r="N12" s="28"/>
    </row>
    <row r="13" spans="1:14" s="29" customFormat="1" ht="12">
      <c r="A13" s="19" t="s">
        <v>3</v>
      </c>
      <c r="B13" s="20">
        <v>4618000</v>
      </c>
      <c r="C13" s="20">
        <v>4872147.83</v>
      </c>
      <c r="D13" s="21">
        <f t="shared" si="2"/>
        <v>105.50341771329582</v>
      </c>
      <c r="E13" s="20">
        <v>4800000</v>
      </c>
      <c r="F13" s="20">
        <v>4800000</v>
      </c>
      <c r="G13" s="22">
        <f aca="true" t="shared" si="7" ref="G13:G23">F13-E13</f>
        <v>0</v>
      </c>
      <c r="H13" s="23">
        <f t="shared" si="3"/>
        <v>0</v>
      </c>
      <c r="I13" s="20">
        <v>5017079.36</v>
      </c>
      <c r="J13" s="24">
        <f t="shared" si="4"/>
        <v>104.52248666666668</v>
      </c>
      <c r="K13" s="25">
        <f t="shared" si="5"/>
        <v>102.97469483802588</v>
      </c>
      <c r="L13" s="26">
        <f t="shared" si="1"/>
        <v>1.1140549902754113</v>
      </c>
      <c r="M13" s="27">
        <f t="shared" si="6"/>
        <v>1.4614109436455742</v>
      </c>
      <c r="N13" s="28"/>
    </row>
    <row r="14" spans="1:14" s="29" customFormat="1" ht="12">
      <c r="A14" s="19" t="s">
        <v>4</v>
      </c>
      <c r="B14" s="20">
        <v>2213000</v>
      </c>
      <c r="C14" s="20">
        <v>2255428.76</v>
      </c>
      <c r="D14" s="21">
        <f t="shared" si="2"/>
        <v>101.91725079078174</v>
      </c>
      <c r="E14" s="20">
        <v>2380000</v>
      </c>
      <c r="F14" s="20">
        <v>2030000</v>
      </c>
      <c r="G14" s="22">
        <f t="shared" si="7"/>
        <v>-350000</v>
      </c>
      <c r="H14" s="23">
        <f t="shared" si="3"/>
        <v>-14.705882352941174</v>
      </c>
      <c r="I14" s="20">
        <v>2090783.08</v>
      </c>
      <c r="J14" s="24">
        <f t="shared" si="4"/>
        <v>102.99424039408866</v>
      </c>
      <c r="K14" s="25">
        <f t="shared" si="5"/>
        <v>92.70002746617456</v>
      </c>
      <c r="L14" s="26">
        <f t="shared" si="1"/>
        <v>0.5157215570958327</v>
      </c>
      <c r="M14" s="27">
        <f t="shared" si="6"/>
        <v>0.6090183261324772</v>
      </c>
      <c r="N14" s="28"/>
    </row>
    <row r="15" spans="1:14" s="29" customFormat="1" ht="12">
      <c r="A15" s="19" t="s">
        <v>5</v>
      </c>
      <c r="B15" s="20">
        <v>22000</v>
      </c>
      <c r="C15" s="20">
        <v>21925.2</v>
      </c>
      <c r="D15" s="21">
        <f t="shared" si="2"/>
        <v>99.66000000000001</v>
      </c>
      <c r="E15" s="20">
        <v>0</v>
      </c>
      <c r="F15" s="20">
        <v>15000</v>
      </c>
      <c r="G15" s="22">
        <f t="shared" si="7"/>
        <v>15000</v>
      </c>
      <c r="H15" s="21" t="s">
        <v>14</v>
      </c>
      <c r="I15" s="20">
        <v>14979.77</v>
      </c>
      <c r="J15" s="24">
        <f t="shared" si="4"/>
        <v>99.86513333333333</v>
      </c>
      <c r="K15" s="25">
        <f t="shared" si="5"/>
        <v>68.32215897688505</v>
      </c>
      <c r="L15" s="26">
        <f t="shared" si="1"/>
        <v>0.005013369734470156</v>
      </c>
      <c r="M15" s="27">
        <f t="shared" si="6"/>
        <v>0.004363415094811987</v>
      </c>
      <c r="N15" s="28"/>
    </row>
    <row r="16" spans="1:14" s="29" customFormat="1" ht="12" customHeight="1">
      <c r="A16" s="19" t="s">
        <v>243</v>
      </c>
      <c r="B16" s="20">
        <v>0</v>
      </c>
      <c r="C16" s="20">
        <v>58.83</v>
      </c>
      <c r="D16" s="21" t="s">
        <v>14</v>
      </c>
      <c r="E16" s="20">
        <v>0</v>
      </c>
      <c r="F16" s="20">
        <v>0</v>
      </c>
      <c r="G16" s="22">
        <f t="shared" si="7"/>
        <v>0</v>
      </c>
      <c r="H16" s="21" t="s">
        <v>14</v>
      </c>
      <c r="I16" s="20">
        <v>0.33</v>
      </c>
      <c r="J16" s="23" t="s">
        <v>14</v>
      </c>
      <c r="K16" s="25">
        <f t="shared" si="5"/>
        <v>0.5609382967873534</v>
      </c>
      <c r="L16" s="26">
        <f t="shared" si="1"/>
        <v>1.3451943037184575E-05</v>
      </c>
      <c r="M16" s="27">
        <f t="shared" si="6"/>
        <v>9.612477236218953E-08</v>
      </c>
      <c r="N16" s="28"/>
    </row>
    <row r="17" spans="1:14" s="40" customFormat="1" ht="12">
      <c r="A17" s="31" t="s">
        <v>6</v>
      </c>
      <c r="B17" s="34">
        <f>SUM(B7:B16)</f>
        <v>410558709.54</v>
      </c>
      <c r="C17" s="32">
        <f>SUM(C7:C16)</f>
        <v>419969194.12999994</v>
      </c>
      <c r="D17" s="33">
        <f t="shared" si="2"/>
        <v>102.29211666232672</v>
      </c>
      <c r="E17" s="34">
        <f>SUM(E7:E16)</f>
        <v>333413620</v>
      </c>
      <c r="F17" s="34">
        <f>SUM(F7:F16)</f>
        <v>327459409.66</v>
      </c>
      <c r="G17" s="34">
        <f>F17-E17</f>
        <v>-5954210.339999974</v>
      </c>
      <c r="H17" s="35">
        <f t="shared" si="3"/>
        <v>-1.785832966271741</v>
      </c>
      <c r="I17" s="32">
        <f>SUM(I7:I16)</f>
        <v>324035998.37</v>
      </c>
      <c r="J17" s="36">
        <f t="shared" si="4"/>
        <v>98.95455400302757</v>
      </c>
      <c r="K17" s="37">
        <f t="shared" si="5"/>
        <v>77.15708744810837</v>
      </c>
      <c r="L17" s="38">
        <f t="shared" si="1"/>
        <v>96.02926528657267</v>
      </c>
      <c r="M17" s="39">
        <f aca="true" t="shared" si="8" ref="M17:M25">I17/$I$25*100</f>
        <v>94.38753509233656</v>
      </c>
      <c r="N17" s="28"/>
    </row>
    <row r="18" spans="1:14" s="29" customFormat="1" ht="14.25" customHeight="1">
      <c r="A18" s="19" t="s">
        <v>7</v>
      </c>
      <c r="B18" s="20">
        <v>8051000</v>
      </c>
      <c r="C18" s="20">
        <v>8474100.72</v>
      </c>
      <c r="D18" s="21">
        <f t="shared" si="2"/>
        <v>105.25525673829338</v>
      </c>
      <c r="E18" s="20">
        <v>7617000</v>
      </c>
      <c r="F18" s="20">
        <v>8676700</v>
      </c>
      <c r="G18" s="22">
        <f t="shared" si="7"/>
        <v>1059700</v>
      </c>
      <c r="H18" s="23">
        <f t="shared" si="3"/>
        <v>13.912301431009581</v>
      </c>
      <c r="I18" s="20">
        <v>8414032.96</v>
      </c>
      <c r="J18" s="24">
        <f t="shared" si="4"/>
        <v>96.9727311074487</v>
      </c>
      <c r="K18" s="25">
        <f t="shared" si="5"/>
        <v>99.29116065545183</v>
      </c>
      <c r="L18" s="26">
        <f t="shared" si="1"/>
        <v>1.937669899316757</v>
      </c>
      <c r="M18" s="27">
        <f t="shared" si="8"/>
        <v>2.450900008872605</v>
      </c>
      <c r="N18" s="28"/>
    </row>
    <row r="19" spans="1:14" s="29" customFormat="1" ht="14.25" customHeight="1">
      <c r="A19" s="19" t="s">
        <v>44</v>
      </c>
      <c r="B19" s="20">
        <v>186000</v>
      </c>
      <c r="C19" s="20">
        <v>190458.97</v>
      </c>
      <c r="D19" s="21">
        <f t="shared" si="2"/>
        <v>102.39729569892472</v>
      </c>
      <c r="E19" s="20">
        <v>283000</v>
      </c>
      <c r="F19" s="20">
        <v>92600</v>
      </c>
      <c r="G19" s="22">
        <f t="shared" si="7"/>
        <v>-190400</v>
      </c>
      <c r="H19" s="23">
        <f t="shared" si="3"/>
        <v>-67.27915194346289</v>
      </c>
      <c r="I19" s="20">
        <v>91775.8</v>
      </c>
      <c r="J19" s="24">
        <f t="shared" si="4"/>
        <v>99.10993520518359</v>
      </c>
      <c r="K19" s="25">
        <f t="shared" si="5"/>
        <v>48.18665143468958</v>
      </c>
      <c r="L19" s="26">
        <f t="shared" si="1"/>
        <v>0.043549944167275985</v>
      </c>
      <c r="M19" s="27">
        <f t="shared" si="8"/>
        <v>0.026733114798054042</v>
      </c>
      <c r="N19" s="28"/>
    </row>
    <row r="20" spans="1:14" s="29" customFormat="1" ht="24">
      <c r="A20" s="19" t="s">
        <v>128</v>
      </c>
      <c r="B20" s="20">
        <v>1674000</v>
      </c>
      <c r="C20" s="20">
        <v>1511725.7</v>
      </c>
      <c r="D20" s="21">
        <f>C20/B20*100</f>
        <v>90.30619474313022</v>
      </c>
      <c r="E20" s="20">
        <v>1280000</v>
      </c>
      <c r="F20" s="20">
        <v>2508309</v>
      </c>
      <c r="G20" s="22">
        <f>F20-E20</f>
        <v>1228309</v>
      </c>
      <c r="H20" s="23">
        <f t="shared" si="3"/>
        <v>95.961640625</v>
      </c>
      <c r="I20" s="20">
        <v>2507060.68</v>
      </c>
      <c r="J20" s="24">
        <f>I20/F20*100</f>
        <v>99.95023260690769</v>
      </c>
      <c r="K20" s="25">
        <f t="shared" si="5"/>
        <v>165.84097763238398</v>
      </c>
      <c r="L20" s="26">
        <f t="shared" si="1"/>
        <v>0.3456679925930304</v>
      </c>
      <c r="M20" s="27">
        <f t="shared" si="8"/>
        <v>0.7302746580702911</v>
      </c>
      <c r="N20" s="28"/>
    </row>
    <row r="21" spans="1:14" s="29" customFormat="1" ht="24">
      <c r="A21" s="19" t="s">
        <v>129</v>
      </c>
      <c r="B21" s="20">
        <v>81255491.77</v>
      </c>
      <c r="C21" s="20">
        <v>4772007.85</v>
      </c>
      <c r="D21" s="21">
        <f t="shared" si="2"/>
        <v>5.872843479315269</v>
      </c>
      <c r="E21" s="20">
        <v>75107386</v>
      </c>
      <c r="F21" s="20">
        <v>57693413.31999999</v>
      </c>
      <c r="G21" s="22">
        <f>F21-E21</f>
        <v>-17413972.680000007</v>
      </c>
      <c r="H21" s="23">
        <f t="shared" si="3"/>
        <v>-23.185433027851616</v>
      </c>
      <c r="I21" s="20">
        <v>4049241.27</v>
      </c>
      <c r="J21" s="24">
        <f t="shared" si="4"/>
        <v>7.018550363003554</v>
      </c>
      <c r="K21" s="25">
        <f t="shared" si="5"/>
        <v>84.8540362313109</v>
      </c>
      <c r="L21" s="26">
        <f t="shared" si="1"/>
        <v>1.0911571948189296</v>
      </c>
      <c r="M21" s="27">
        <f t="shared" si="8"/>
        <v>1.179492107025252</v>
      </c>
      <c r="N21" s="28"/>
    </row>
    <row r="22" spans="1:14" s="29" customFormat="1" ht="12">
      <c r="A22" s="19" t="s">
        <v>8</v>
      </c>
      <c r="B22" s="20">
        <v>2071200</v>
      </c>
      <c r="C22" s="20">
        <v>2437019.74</v>
      </c>
      <c r="D22" s="21">
        <f t="shared" si="2"/>
        <v>117.66221224410971</v>
      </c>
      <c r="E22" s="20">
        <v>803700</v>
      </c>
      <c r="F22" s="20">
        <v>4175800</v>
      </c>
      <c r="G22" s="22">
        <f>F22-E22</f>
        <v>3372100</v>
      </c>
      <c r="H22" s="23">
        <f t="shared" si="3"/>
        <v>419.571979594376</v>
      </c>
      <c r="I22" s="20">
        <v>4202111.69</v>
      </c>
      <c r="J22" s="24">
        <f t="shared" si="4"/>
        <v>100.63009938215433</v>
      </c>
      <c r="K22" s="25">
        <f t="shared" si="5"/>
        <v>172.42829924717805</v>
      </c>
      <c r="L22" s="26">
        <f t="shared" si="1"/>
        <v>0.5572437654763619</v>
      </c>
      <c r="M22" s="27">
        <f t="shared" si="8"/>
        <v>1.2240213019446835</v>
      </c>
      <c r="N22" s="28"/>
    </row>
    <row r="23" spans="1:14" s="29" customFormat="1" ht="12">
      <c r="A23" s="19" t="s">
        <v>15</v>
      </c>
      <c r="B23" s="20">
        <v>0</v>
      </c>
      <c r="C23" s="20">
        <v>-19916.58</v>
      </c>
      <c r="D23" s="21" t="s">
        <v>14</v>
      </c>
      <c r="E23" s="20">
        <v>0</v>
      </c>
      <c r="F23" s="20">
        <v>0</v>
      </c>
      <c r="G23" s="22">
        <f t="shared" si="7"/>
        <v>0</v>
      </c>
      <c r="H23" s="21" t="s">
        <v>14</v>
      </c>
      <c r="I23" s="20">
        <v>3583.12</v>
      </c>
      <c r="J23" s="21" t="s">
        <v>14</v>
      </c>
      <c r="K23" s="25">
        <f t="shared" si="5"/>
        <v>-17.990638955081646</v>
      </c>
      <c r="L23" s="26">
        <f t="shared" si="1"/>
        <v>-0.004554082945020051</v>
      </c>
      <c r="M23" s="27">
        <f t="shared" si="8"/>
        <v>0.0010437169525648743</v>
      </c>
      <c r="N23" s="28"/>
    </row>
    <row r="24" spans="1:14" s="40" customFormat="1" ht="12">
      <c r="A24" s="31" t="s">
        <v>9</v>
      </c>
      <c r="B24" s="34">
        <f>SUM(B18:B23)</f>
        <v>93237691.77</v>
      </c>
      <c r="C24" s="34">
        <f>SUM(C18:C23)</f>
        <v>17365396.400000002</v>
      </c>
      <c r="D24" s="33">
        <f t="shared" si="2"/>
        <v>18.62486733673888</v>
      </c>
      <c r="E24" s="34">
        <f>SUM(E18:E23)</f>
        <v>85091086</v>
      </c>
      <c r="F24" s="34">
        <f>SUM(F18:F23)</f>
        <v>73146822.32</v>
      </c>
      <c r="G24" s="34">
        <f>SUM(G18:G23)</f>
        <v>-11944263.680000007</v>
      </c>
      <c r="H24" s="35">
        <f t="shared" si="3"/>
        <v>-14.037032833262941</v>
      </c>
      <c r="I24" s="34">
        <f>SUM(I18:I23)</f>
        <v>19267805.520000003</v>
      </c>
      <c r="J24" s="36">
        <f t="shared" si="4"/>
        <v>26.341274861822328</v>
      </c>
      <c r="K24" s="37">
        <f t="shared" si="5"/>
        <v>110.95517243706571</v>
      </c>
      <c r="L24" s="38">
        <f t="shared" si="1"/>
        <v>3.970734713427335</v>
      </c>
      <c r="M24" s="39">
        <f t="shared" si="8"/>
        <v>5.612464907663451</v>
      </c>
      <c r="N24" s="28"/>
    </row>
    <row r="25" spans="1:14" s="40" customFormat="1" ht="12.75" customHeight="1">
      <c r="A25" s="41" t="s">
        <v>240</v>
      </c>
      <c r="B25" s="42">
        <f>B17+B24</f>
        <v>503796401.31</v>
      </c>
      <c r="C25" s="42">
        <f>C17+C24</f>
        <v>437334590.5299999</v>
      </c>
      <c r="D25" s="33">
        <f t="shared" si="2"/>
        <v>86.80780358748449</v>
      </c>
      <c r="E25" s="42">
        <f>E17+E24</f>
        <v>418504706</v>
      </c>
      <c r="F25" s="42">
        <f>F17+F24</f>
        <v>400606231.98</v>
      </c>
      <c r="G25" s="42">
        <f>G17+G24</f>
        <v>-17898474.01999998</v>
      </c>
      <c r="H25" s="35">
        <f t="shared" si="3"/>
        <v>-4.27676768346781</v>
      </c>
      <c r="I25" s="42">
        <f>I17+I24</f>
        <v>343303803.89</v>
      </c>
      <c r="J25" s="36">
        <f t="shared" si="4"/>
        <v>85.69607172440072</v>
      </c>
      <c r="K25" s="37">
        <f t="shared" si="5"/>
        <v>78.49911974123856</v>
      </c>
      <c r="L25" s="38">
        <f t="shared" si="1"/>
        <v>100</v>
      </c>
      <c r="M25" s="39">
        <f t="shared" si="8"/>
        <v>100</v>
      </c>
      <c r="N25" s="28"/>
    </row>
    <row r="26" spans="1:14" s="47" customFormat="1" ht="35.25" customHeight="1">
      <c r="A26" s="208" t="s">
        <v>264</v>
      </c>
      <c r="B26" s="43">
        <v>29.9</v>
      </c>
      <c r="C26" s="43">
        <v>27.2</v>
      </c>
      <c r="D26" s="46">
        <f t="shared" si="2"/>
        <v>90.96989966555185</v>
      </c>
      <c r="E26" s="43">
        <v>27</v>
      </c>
      <c r="F26" s="43">
        <v>24.7</v>
      </c>
      <c r="G26" s="44">
        <f aca="true" t="shared" si="9" ref="G26:G32">F26-E26</f>
        <v>-2.3000000000000007</v>
      </c>
      <c r="H26" s="43"/>
      <c r="I26" s="43">
        <v>22.1</v>
      </c>
      <c r="J26" s="45">
        <f t="shared" si="4"/>
        <v>89.47368421052633</v>
      </c>
      <c r="K26" s="209">
        <f t="shared" si="5"/>
        <v>81.25000000000001</v>
      </c>
      <c r="L26" s="21"/>
      <c r="M26" s="46"/>
      <c r="N26" s="28"/>
    </row>
    <row r="27" spans="1:14" s="47" customFormat="1" ht="38.25" customHeight="1">
      <c r="A27" s="208" t="s">
        <v>265</v>
      </c>
      <c r="B27" s="43">
        <v>15.7</v>
      </c>
      <c r="C27" s="43">
        <v>11.9</v>
      </c>
      <c r="D27" s="46">
        <f t="shared" si="2"/>
        <v>75.79617834394905</v>
      </c>
      <c r="E27" s="43">
        <v>19.3</v>
      </c>
      <c r="F27" s="43">
        <v>16.7</v>
      </c>
      <c r="G27" s="44">
        <f t="shared" si="9"/>
        <v>-2.6000000000000014</v>
      </c>
      <c r="H27" s="46"/>
      <c r="I27" s="43">
        <v>13.6</v>
      </c>
      <c r="J27" s="45">
        <f t="shared" si="4"/>
        <v>81.437125748503</v>
      </c>
      <c r="K27" s="209">
        <f t="shared" si="5"/>
        <v>114.28571428571428</v>
      </c>
      <c r="L27" s="21"/>
      <c r="M27" s="46"/>
      <c r="N27" s="28"/>
    </row>
    <row r="28" spans="1:14" s="29" customFormat="1" ht="12">
      <c r="A28" s="19" t="s">
        <v>10</v>
      </c>
      <c r="B28" s="22">
        <v>239531000</v>
      </c>
      <c r="C28" s="20">
        <v>239531000</v>
      </c>
      <c r="D28" s="21">
        <f t="shared" si="2"/>
        <v>100</v>
      </c>
      <c r="E28" s="20">
        <v>553623000</v>
      </c>
      <c r="F28" s="22">
        <v>553623000</v>
      </c>
      <c r="G28" s="20">
        <f t="shared" si="9"/>
        <v>0</v>
      </c>
      <c r="H28" s="23">
        <f t="shared" si="3"/>
        <v>0</v>
      </c>
      <c r="I28" s="20">
        <v>553623000</v>
      </c>
      <c r="J28" s="24">
        <f t="shared" si="4"/>
        <v>100</v>
      </c>
      <c r="K28" s="25">
        <f t="shared" si="5"/>
        <v>231.12791246227</v>
      </c>
      <c r="L28" s="21"/>
      <c r="M28" s="21"/>
      <c r="N28" s="28"/>
    </row>
    <row r="29" spans="1:14" s="29" customFormat="1" ht="12">
      <c r="A29" s="19" t="s">
        <v>12</v>
      </c>
      <c r="B29" s="22">
        <v>393296439.5</v>
      </c>
      <c r="C29" s="20">
        <v>392852876.75</v>
      </c>
      <c r="D29" s="21">
        <f t="shared" si="2"/>
        <v>99.88721923072482</v>
      </c>
      <c r="E29" s="20">
        <v>59441800</v>
      </c>
      <c r="F29" s="22">
        <v>105535428.53999999</v>
      </c>
      <c r="G29" s="20">
        <f t="shared" si="9"/>
        <v>46093628.53999999</v>
      </c>
      <c r="H29" s="23">
        <f t="shared" si="3"/>
        <v>77.5441331520916</v>
      </c>
      <c r="I29" s="20">
        <v>104756892.79</v>
      </c>
      <c r="J29" s="24">
        <f t="shared" si="4"/>
        <v>99.26229915321288</v>
      </c>
      <c r="K29" s="25">
        <f t="shared" si="5"/>
        <v>26.66568045947242</v>
      </c>
      <c r="L29" s="21"/>
      <c r="M29" s="21"/>
      <c r="N29" s="28"/>
    </row>
    <row r="30" spans="1:14" s="29" customFormat="1" ht="12">
      <c r="A30" s="19" t="s">
        <v>11</v>
      </c>
      <c r="B30" s="22">
        <v>499836400</v>
      </c>
      <c r="C30" s="20">
        <v>497346158</v>
      </c>
      <c r="D30" s="21">
        <f>C30/B30*100</f>
        <v>99.50178858522509</v>
      </c>
      <c r="E30" s="20">
        <v>518252500</v>
      </c>
      <c r="F30" s="22">
        <v>532581600</v>
      </c>
      <c r="G30" s="20">
        <f t="shared" si="9"/>
        <v>14329100</v>
      </c>
      <c r="H30" s="23">
        <f t="shared" si="3"/>
        <v>2.7648877718872598</v>
      </c>
      <c r="I30" s="20">
        <v>532045749.18</v>
      </c>
      <c r="J30" s="24">
        <f t="shared" si="4"/>
        <v>99.89938615603694</v>
      </c>
      <c r="K30" s="25">
        <f t="shared" si="5"/>
        <v>106.97694968018634</v>
      </c>
      <c r="L30" s="21"/>
      <c r="M30" s="21"/>
      <c r="N30" s="28"/>
    </row>
    <row r="31" spans="1:14" s="29" customFormat="1" ht="12">
      <c r="A31" s="19" t="s">
        <v>90</v>
      </c>
      <c r="B31" s="22">
        <v>50705900</v>
      </c>
      <c r="C31" s="20">
        <v>50705900</v>
      </c>
      <c r="D31" s="21">
        <f t="shared" si="2"/>
        <v>100</v>
      </c>
      <c r="E31" s="20">
        <v>0</v>
      </c>
      <c r="F31" s="22">
        <v>28548435</v>
      </c>
      <c r="G31" s="20">
        <f t="shared" si="9"/>
        <v>28548435</v>
      </c>
      <c r="H31" s="21" t="s">
        <v>14</v>
      </c>
      <c r="I31" s="20">
        <v>28340147.49</v>
      </c>
      <c r="J31" s="24">
        <f t="shared" si="4"/>
        <v>99.27040655643646</v>
      </c>
      <c r="K31" s="25">
        <f t="shared" si="5"/>
        <v>55.89122269795034</v>
      </c>
      <c r="L31" s="21"/>
      <c r="M31" s="21"/>
      <c r="N31" s="28"/>
    </row>
    <row r="32" spans="1:14" s="29" customFormat="1" ht="22.5" customHeight="1">
      <c r="A32" s="19" t="s">
        <v>186</v>
      </c>
      <c r="B32" s="20">
        <v>0</v>
      </c>
      <c r="C32" s="48">
        <v>-12326159.86</v>
      </c>
      <c r="D32" s="21" t="s">
        <v>14</v>
      </c>
      <c r="E32" s="20">
        <v>0</v>
      </c>
      <c r="F32" s="20">
        <v>0</v>
      </c>
      <c r="G32" s="20">
        <f t="shared" si="9"/>
        <v>0</v>
      </c>
      <c r="H32" s="21" t="s">
        <v>14</v>
      </c>
      <c r="I32" s="48">
        <v>-7162062.3</v>
      </c>
      <c r="J32" s="21" t="s">
        <v>14</v>
      </c>
      <c r="K32" s="25">
        <f>I32/C32*100</f>
        <v>58.104570939744406</v>
      </c>
      <c r="L32" s="26"/>
      <c r="M32" s="27"/>
      <c r="N32" s="28"/>
    </row>
    <row r="33" spans="1:14" s="40" customFormat="1" ht="12" customHeight="1">
      <c r="A33" s="31" t="s">
        <v>43</v>
      </c>
      <c r="B33" s="42">
        <f>SUM(B28:B32)</f>
        <v>1183369739.5</v>
      </c>
      <c r="C33" s="42">
        <f>SUM(C28:C32)</f>
        <v>1168109774.89</v>
      </c>
      <c r="D33" s="33">
        <f t="shared" si="2"/>
        <v>98.71046519945259</v>
      </c>
      <c r="E33" s="42">
        <f>SUM(E28:E32)</f>
        <v>1131317300</v>
      </c>
      <c r="F33" s="42">
        <f>SUM(F28:F32)</f>
        <v>1220288463.54</v>
      </c>
      <c r="G33" s="42">
        <f>SUM(G28:G32)</f>
        <v>88971163.53999999</v>
      </c>
      <c r="H33" s="35">
        <f t="shared" si="3"/>
        <v>7.864386369765583</v>
      </c>
      <c r="I33" s="42">
        <f>SUM(I28:I32)</f>
        <v>1211603727.16</v>
      </c>
      <c r="J33" s="36">
        <f t="shared" si="4"/>
        <v>99.28830463947797</v>
      </c>
      <c r="K33" s="37">
        <f t="shared" si="5"/>
        <v>103.7234473338857</v>
      </c>
      <c r="L33" s="33"/>
      <c r="M33" s="21"/>
      <c r="N33" s="28"/>
    </row>
    <row r="34" spans="1:14" s="40" customFormat="1" ht="12">
      <c r="A34" s="31" t="s">
        <v>13</v>
      </c>
      <c r="B34" s="42">
        <f>SUM(B25,B33)</f>
        <v>1687166140.81</v>
      </c>
      <c r="C34" s="32">
        <f>SUM(C33,C25)</f>
        <v>1605444365.42</v>
      </c>
      <c r="D34" s="33">
        <f t="shared" si="2"/>
        <v>95.1562698294333</v>
      </c>
      <c r="E34" s="34">
        <f>SUM(E25,E33)</f>
        <v>1549822006</v>
      </c>
      <c r="F34" s="42">
        <f>SUM(F25,F33)</f>
        <v>1620894695.52</v>
      </c>
      <c r="G34" s="34">
        <f>F34-E34</f>
        <v>71072689.51999998</v>
      </c>
      <c r="H34" s="35">
        <f t="shared" si="3"/>
        <v>4.585861424398942</v>
      </c>
      <c r="I34" s="32">
        <f>SUM(I33,I25)</f>
        <v>1554907531.0500002</v>
      </c>
      <c r="J34" s="36">
        <f t="shared" si="4"/>
        <v>95.92896659774493</v>
      </c>
      <c r="K34" s="37">
        <f t="shared" si="5"/>
        <v>96.85215909946659</v>
      </c>
      <c r="L34" s="33"/>
      <c r="M34" s="21"/>
      <c r="N34" s="28"/>
    </row>
    <row r="35" spans="1:14" s="40" customFormat="1" ht="12">
      <c r="A35" s="31"/>
      <c r="B35" s="42"/>
      <c r="C35" s="32"/>
      <c r="D35" s="33"/>
      <c r="E35" s="34"/>
      <c r="F35" s="42"/>
      <c r="G35" s="34"/>
      <c r="H35" s="23"/>
      <c r="I35" s="32"/>
      <c r="J35" s="36"/>
      <c r="K35" s="37"/>
      <c r="L35" s="33"/>
      <c r="M35" s="21"/>
      <c r="N35" s="49"/>
    </row>
    <row r="36" spans="1:14" s="53" customFormat="1" ht="12">
      <c r="A36" s="50" t="s">
        <v>91</v>
      </c>
      <c r="B36" s="51">
        <v>-12352821.27</v>
      </c>
      <c r="C36" s="42">
        <v>-33189369.38</v>
      </c>
      <c r="D36" s="33">
        <f t="shared" si="2"/>
        <v>268.67845534690554</v>
      </c>
      <c r="E36" s="34">
        <v>-10615000</v>
      </c>
      <c r="F36" s="51">
        <v>-25043379.15</v>
      </c>
      <c r="G36" s="34">
        <f>F36-E36</f>
        <v>-14428379.149999999</v>
      </c>
      <c r="H36" s="35">
        <f t="shared" si="3"/>
        <v>135.92443853038154</v>
      </c>
      <c r="I36" s="42">
        <v>21747634.99</v>
      </c>
      <c r="J36" s="33" t="s">
        <v>14</v>
      </c>
      <c r="K36" s="33" t="s">
        <v>14</v>
      </c>
      <c r="L36" s="32"/>
      <c r="M36" s="52"/>
      <c r="N36" s="49"/>
    </row>
    <row r="38" spans="3:6" ht="10.5">
      <c r="C38" s="54"/>
      <c r="F38" s="54"/>
    </row>
  </sheetData>
  <sheetProtection/>
  <mergeCells count="7">
    <mergeCell ref="K5:K6"/>
    <mergeCell ref="A3:M3"/>
    <mergeCell ref="A5:A6"/>
    <mergeCell ref="M5:M6"/>
    <mergeCell ref="L5:L6"/>
    <mergeCell ref="B5:D5"/>
    <mergeCell ref="E5:J5"/>
  </mergeCells>
  <printOptions/>
  <pageMargins left="0.7086614173228347" right="0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6"/>
  <sheetViews>
    <sheetView zoomScale="130" zoomScaleNormal="13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81" sqref="E81"/>
    </sheetView>
  </sheetViews>
  <sheetFormatPr defaultColWidth="9.00390625" defaultRowHeight="12.75"/>
  <cols>
    <col min="1" max="1" width="4.25390625" style="57" customWidth="1"/>
    <col min="2" max="2" width="31.875" style="57" customWidth="1"/>
    <col min="3" max="3" width="11.875" style="8" customWidth="1"/>
    <col min="4" max="4" width="11.625" style="8" customWidth="1"/>
    <col min="5" max="5" width="5.625" style="9" customWidth="1"/>
    <col min="6" max="6" width="4.625" style="12" customWidth="1"/>
    <col min="7" max="7" width="11.625" style="58" customWidth="1"/>
    <col min="8" max="8" width="11.875" style="8" customWidth="1"/>
    <col min="9" max="9" width="10.125" style="8" customWidth="1"/>
    <col min="10" max="10" width="5.75390625" style="12" customWidth="1"/>
    <col min="11" max="11" width="11.875" style="10" customWidth="1"/>
    <col min="12" max="12" width="5.375" style="10" customWidth="1"/>
    <col min="13" max="13" width="4.625" style="12" customWidth="1"/>
    <col min="14" max="14" width="8.125" style="124" customWidth="1"/>
    <col min="15" max="15" width="11.625" style="9" customWidth="1"/>
    <col min="16" max="16" width="11.25390625" style="9" customWidth="1"/>
    <col min="17" max="17" width="10.125" style="9" customWidth="1"/>
    <col min="18" max="18" width="10.125" style="9" bestFit="1" customWidth="1"/>
    <col min="19" max="19" width="9.875" style="9" customWidth="1"/>
    <col min="20" max="20" width="11.25390625" style="9" customWidth="1"/>
    <col min="21" max="16384" width="9.125" style="9" customWidth="1"/>
  </cols>
  <sheetData>
    <row r="1" ht="12">
      <c r="N1" s="4" t="s">
        <v>92</v>
      </c>
    </row>
    <row r="2" spans="3:14" s="1" customFormat="1" ht="12" customHeight="1">
      <c r="C2" s="2"/>
      <c r="D2" s="59"/>
      <c r="F2" s="5"/>
      <c r="G2" s="60"/>
      <c r="H2" s="2"/>
      <c r="I2" s="2"/>
      <c r="J2" s="3"/>
      <c r="K2" s="3"/>
      <c r="L2" s="3"/>
      <c r="M2" s="3"/>
      <c r="N2" s="4" t="s">
        <v>281</v>
      </c>
    </row>
    <row r="3" spans="3:14" s="1" customFormat="1" ht="10.5" customHeight="1">
      <c r="C3" s="2"/>
      <c r="D3" s="59"/>
      <c r="F3" s="5"/>
      <c r="G3" s="60"/>
      <c r="H3" s="2"/>
      <c r="I3" s="2"/>
      <c r="J3" s="3"/>
      <c r="K3" s="3"/>
      <c r="L3" s="3"/>
      <c r="M3" s="3"/>
      <c r="N3" s="4"/>
    </row>
    <row r="4" spans="1:14" s="1" customFormat="1" ht="15" customHeight="1">
      <c r="A4" s="213" t="s">
        <v>212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4" s="1" customFormat="1" ht="13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" t="s">
        <v>101</v>
      </c>
    </row>
    <row r="6" spans="1:23" s="64" customFormat="1" ht="12.75" customHeight="1">
      <c r="A6" s="214" t="s">
        <v>51</v>
      </c>
      <c r="B6" s="214" t="s">
        <v>77</v>
      </c>
      <c r="C6" s="215" t="s">
        <v>246</v>
      </c>
      <c r="D6" s="215"/>
      <c r="E6" s="215"/>
      <c r="F6" s="215"/>
      <c r="G6" s="215" t="s">
        <v>253</v>
      </c>
      <c r="H6" s="215"/>
      <c r="I6" s="215"/>
      <c r="J6" s="215"/>
      <c r="K6" s="215"/>
      <c r="L6" s="215"/>
      <c r="M6" s="215"/>
      <c r="N6" s="227" t="s">
        <v>254</v>
      </c>
      <c r="S6" s="65"/>
      <c r="T6" s="65"/>
      <c r="U6" s="65"/>
      <c r="V6" s="65"/>
      <c r="W6" s="65"/>
    </row>
    <row r="7" spans="1:23" s="70" customFormat="1" ht="33.75" customHeight="1">
      <c r="A7" s="214"/>
      <c r="B7" s="214"/>
      <c r="C7" s="66" t="s">
        <v>271</v>
      </c>
      <c r="D7" s="66" t="s">
        <v>45</v>
      </c>
      <c r="E7" s="67" t="s">
        <v>46</v>
      </c>
      <c r="F7" s="68" t="s">
        <v>104</v>
      </c>
      <c r="G7" s="67" t="s">
        <v>272</v>
      </c>
      <c r="H7" s="66" t="s">
        <v>273</v>
      </c>
      <c r="I7" s="66" t="s">
        <v>24</v>
      </c>
      <c r="J7" s="69" t="s">
        <v>49</v>
      </c>
      <c r="K7" s="69" t="s">
        <v>45</v>
      </c>
      <c r="L7" s="63" t="s">
        <v>46</v>
      </c>
      <c r="M7" s="68" t="s">
        <v>104</v>
      </c>
      <c r="N7" s="227"/>
      <c r="R7" s="71"/>
      <c r="S7" s="72"/>
      <c r="T7" s="73"/>
      <c r="U7" s="74"/>
      <c r="V7" s="74"/>
      <c r="W7" s="75"/>
    </row>
    <row r="8" spans="1:23" s="80" customFormat="1" ht="11.25" customHeight="1">
      <c r="A8" s="189" t="s">
        <v>16</v>
      </c>
      <c r="B8" s="76" t="s">
        <v>53</v>
      </c>
      <c r="C8" s="77">
        <f>SUM(C9:C15)</f>
        <v>176361779.21</v>
      </c>
      <c r="D8" s="77">
        <f>SUM(D9:D15)</f>
        <v>164474634.13</v>
      </c>
      <c r="E8" s="78">
        <f aca="true" t="shared" si="0" ref="E8:E59">D8/C8*100</f>
        <v>93.25979521569377</v>
      </c>
      <c r="F8" s="79">
        <f>SUM(F9:F15)</f>
        <v>10.037303067611663</v>
      </c>
      <c r="G8" s="77">
        <f>SUM(G9:G15)</f>
        <v>124724624</v>
      </c>
      <c r="H8" s="77">
        <f>SUM(H9:H15)</f>
        <v>129920276.82</v>
      </c>
      <c r="I8" s="77">
        <f aca="true" t="shared" si="1" ref="I8:I39">H8-G8</f>
        <v>5195652.819999993</v>
      </c>
      <c r="J8" s="78">
        <f>H8/G8*100-100</f>
        <v>4.165699324938416</v>
      </c>
      <c r="K8" s="77">
        <f>SUM(K9:K15)</f>
        <v>122819265.19</v>
      </c>
      <c r="L8" s="78">
        <f>K8/H8*100</f>
        <v>94.53433151174839</v>
      </c>
      <c r="M8" s="79">
        <f aca="true" t="shared" si="2" ref="M8:M39">K8/$K$59*100</f>
        <v>8.010858195914713</v>
      </c>
      <c r="N8" s="78">
        <f aca="true" t="shared" si="3" ref="N8:N13">K8/D8*100</f>
        <v>74.67368195689326</v>
      </c>
      <c r="R8" s="81"/>
      <c r="S8" s="82"/>
      <c r="T8" s="83"/>
      <c r="U8" s="82"/>
      <c r="V8" s="84"/>
      <c r="W8" s="85"/>
    </row>
    <row r="9" spans="1:23" ht="30.75" customHeight="1">
      <c r="A9" s="190" t="s">
        <v>25</v>
      </c>
      <c r="B9" s="86" t="s">
        <v>96</v>
      </c>
      <c r="C9" s="87">
        <v>1914517</v>
      </c>
      <c r="D9" s="88">
        <v>1906250.95</v>
      </c>
      <c r="E9" s="89">
        <f t="shared" si="0"/>
        <v>99.56824358310739</v>
      </c>
      <c r="F9" s="90">
        <f aca="true" t="shared" si="4" ref="F9:F57">D9/$D$59*100</f>
        <v>0.11633172865397302</v>
      </c>
      <c r="G9" s="91">
        <v>1837341</v>
      </c>
      <c r="H9" s="87">
        <v>1917341</v>
      </c>
      <c r="I9" s="87">
        <f t="shared" si="1"/>
        <v>80000</v>
      </c>
      <c r="J9" s="89">
        <f>H9/G9*100-100</f>
        <v>4.354118261117563</v>
      </c>
      <c r="K9" s="88">
        <v>1851731.39</v>
      </c>
      <c r="L9" s="89">
        <f>K9/H9*100</f>
        <v>96.57809382890157</v>
      </c>
      <c r="M9" s="90">
        <f t="shared" si="2"/>
        <v>0.12077875208963415</v>
      </c>
      <c r="N9" s="89">
        <f t="shared" si="3"/>
        <v>97.13995893352866</v>
      </c>
      <c r="P9" s="12"/>
      <c r="Q9" s="12"/>
      <c r="R9" s="12"/>
      <c r="S9" s="92"/>
      <c r="T9" s="93"/>
      <c r="U9" s="92"/>
      <c r="V9" s="94"/>
      <c r="W9" s="95"/>
    </row>
    <row r="10" spans="1:23" ht="42.75" customHeight="1">
      <c r="A10" s="190" t="s">
        <v>26</v>
      </c>
      <c r="B10" s="86" t="s">
        <v>97</v>
      </c>
      <c r="C10" s="87">
        <v>3604156.82</v>
      </c>
      <c r="D10" s="88">
        <v>3604156.78</v>
      </c>
      <c r="E10" s="89">
        <f t="shared" si="0"/>
        <v>99.99999889017037</v>
      </c>
      <c r="F10" s="90">
        <f t="shared" si="4"/>
        <v>0.21994889421948202</v>
      </c>
      <c r="G10" s="91">
        <v>3723793</v>
      </c>
      <c r="H10" s="87">
        <v>3711439.5</v>
      </c>
      <c r="I10" s="87">
        <f t="shared" si="1"/>
        <v>-12353.5</v>
      </c>
      <c r="J10" s="89">
        <f>H10/G10*100-100</f>
        <v>-0.33174507820386623</v>
      </c>
      <c r="K10" s="88">
        <v>3603070.06</v>
      </c>
      <c r="L10" s="89">
        <f>K10/H10*100</f>
        <v>97.08012376329992</v>
      </c>
      <c r="M10" s="90">
        <f t="shared" si="2"/>
        <v>0.23500941221195332</v>
      </c>
      <c r="N10" s="89">
        <f t="shared" si="3"/>
        <v>99.96984814850369</v>
      </c>
      <c r="P10" s="12"/>
      <c r="Q10" s="12"/>
      <c r="R10" s="12"/>
      <c r="S10" s="92"/>
      <c r="T10" s="93"/>
      <c r="U10" s="92"/>
      <c r="V10" s="94"/>
      <c r="W10" s="95"/>
    </row>
    <row r="11" spans="1:23" ht="42.75" customHeight="1">
      <c r="A11" s="190" t="s">
        <v>27</v>
      </c>
      <c r="B11" s="86" t="s">
        <v>98</v>
      </c>
      <c r="C11" s="87">
        <v>45399764.2</v>
      </c>
      <c r="D11" s="88">
        <v>44336546.48</v>
      </c>
      <c r="E11" s="89">
        <f t="shared" si="0"/>
        <v>97.65809858545475</v>
      </c>
      <c r="F11" s="90">
        <f t="shared" si="4"/>
        <v>2.7057020454550447</v>
      </c>
      <c r="G11" s="91">
        <v>47313995</v>
      </c>
      <c r="H11" s="87">
        <v>48692433.55</v>
      </c>
      <c r="I11" s="87">
        <f t="shared" si="1"/>
        <v>1378438.549999997</v>
      </c>
      <c r="J11" s="89">
        <f>H11/G11*100-100</f>
        <v>2.913384401380597</v>
      </c>
      <c r="K11" s="88">
        <v>46466817.63</v>
      </c>
      <c r="L11" s="89">
        <f>K11/H11*100</f>
        <v>95.42923662315089</v>
      </c>
      <c r="M11" s="90">
        <f t="shared" si="2"/>
        <v>3.0307874442459024</v>
      </c>
      <c r="N11" s="89">
        <f t="shared" si="3"/>
        <v>104.80477465912001</v>
      </c>
      <c r="P11" s="12"/>
      <c r="Q11" s="12"/>
      <c r="R11" s="12"/>
      <c r="S11" s="92"/>
      <c r="T11" s="93"/>
      <c r="U11" s="92"/>
      <c r="V11" s="94"/>
      <c r="W11" s="95"/>
    </row>
    <row r="12" spans="1:23" ht="10.5">
      <c r="A12" s="190" t="s">
        <v>189</v>
      </c>
      <c r="B12" s="96" t="s">
        <v>190</v>
      </c>
      <c r="C12" s="87">
        <v>5100</v>
      </c>
      <c r="D12" s="88">
        <v>5100</v>
      </c>
      <c r="E12" s="89">
        <f t="shared" si="0"/>
        <v>100</v>
      </c>
      <c r="F12" s="90">
        <f t="shared" si="4"/>
        <v>0.0003112348959801239</v>
      </c>
      <c r="G12" s="91">
        <v>0</v>
      </c>
      <c r="H12" s="87">
        <v>0</v>
      </c>
      <c r="I12" s="87">
        <f t="shared" si="1"/>
        <v>0</v>
      </c>
      <c r="J12" s="97" t="s">
        <v>14</v>
      </c>
      <c r="K12" s="88">
        <v>0</v>
      </c>
      <c r="L12" s="97" t="s">
        <v>14</v>
      </c>
      <c r="M12" s="90">
        <f t="shared" si="2"/>
        <v>0</v>
      </c>
      <c r="N12" s="89">
        <f t="shared" si="3"/>
        <v>0</v>
      </c>
      <c r="P12" s="12"/>
      <c r="Q12" s="12"/>
      <c r="R12" s="12"/>
      <c r="S12" s="92"/>
      <c r="T12" s="93"/>
      <c r="U12" s="92"/>
      <c r="V12" s="94"/>
      <c r="W12" s="95"/>
    </row>
    <row r="13" spans="1:23" ht="31.5" customHeight="1">
      <c r="A13" s="190" t="s">
        <v>28</v>
      </c>
      <c r="B13" s="96" t="s">
        <v>99</v>
      </c>
      <c r="C13" s="87">
        <v>16680458.32</v>
      </c>
      <c r="D13" s="88">
        <v>16629664.92</v>
      </c>
      <c r="E13" s="89">
        <f t="shared" si="0"/>
        <v>99.69549158047354</v>
      </c>
      <c r="F13" s="90">
        <f t="shared" si="4"/>
        <v>1.0148494179530423</v>
      </c>
      <c r="G13" s="91">
        <v>15799415</v>
      </c>
      <c r="H13" s="87">
        <v>16332376.62</v>
      </c>
      <c r="I13" s="87">
        <f t="shared" si="1"/>
        <v>532961.6199999992</v>
      </c>
      <c r="J13" s="89">
        <f aca="true" t="shared" si="5" ref="J13:J57">H13/G13*100-100</f>
        <v>3.3732997076157574</v>
      </c>
      <c r="K13" s="88">
        <v>15909738.53</v>
      </c>
      <c r="L13" s="89">
        <f aca="true" t="shared" si="6" ref="L13:L57">K13/H13*100</f>
        <v>97.4122682826059</v>
      </c>
      <c r="M13" s="90">
        <f t="shared" si="2"/>
        <v>1.0377090198410315</v>
      </c>
      <c r="N13" s="89">
        <f t="shared" si="3"/>
        <v>95.67083044990181</v>
      </c>
      <c r="P13" s="12"/>
      <c r="Q13" s="12"/>
      <c r="R13" s="12"/>
      <c r="S13" s="92"/>
      <c r="T13" s="98"/>
      <c r="U13" s="92"/>
      <c r="V13" s="94"/>
      <c r="W13" s="95"/>
    </row>
    <row r="14" spans="1:23" ht="10.5">
      <c r="A14" s="190" t="s">
        <v>78</v>
      </c>
      <c r="B14" s="96" t="s">
        <v>54</v>
      </c>
      <c r="C14" s="87">
        <v>145000</v>
      </c>
      <c r="D14" s="87">
        <v>0</v>
      </c>
      <c r="E14" s="89">
        <f t="shared" si="0"/>
        <v>0</v>
      </c>
      <c r="F14" s="90">
        <f t="shared" si="4"/>
        <v>0</v>
      </c>
      <c r="G14" s="91">
        <v>300000</v>
      </c>
      <c r="H14" s="87">
        <v>92493.55</v>
      </c>
      <c r="I14" s="87">
        <f t="shared" si="1"/>
        <v>-207506.45</v>
      </c>
      <c r="J14" s="89">
        <f t="shared" si="5"/>
        <v>-69.16881666666666</v>
      </c>
      <c r="K14" s="87">
        <v>0</v>
      </c>
      <c r="L14" s="89">
        <f t="shared" si="6"/>
        <v>0</v>
      </c>
      <c r="M14" s="90">
        <f t="shared" si="2"/>
        <v>0</v>
      </c>
      <c r="N14" s="97" t="s">
        <v>14</v>
      </c>
      <c r="P14" s="12"/>
      <c r="Q14" s="12"/>
      <c r="R14" s="12"/>
      <c r="S14" s="92"/>
      <c r="T14" s="93"/>
      <c r="U14" s="92"/>
      <c r="V14" s="94"/>
      <c r="W14" s="95"/>
    </row>
    <row r="15" spans="1:23" ht="11.25" customHeight="1">
      <c r="A15" s="190" t="s">
        <v>144</v>
      </c>
      <c r="B15" s="96" t="s">
        <v>55</v>
      </c>
      <c r="C15" s="87">
        <v>108612782.87</v>
      </c>
      <c r="D15" s="88">
        <v>97992915</v>
      </c>
      <c r="E15" s="89">
        <f t="shared" si="0"/>
        <v>90.22226703949657</v>
      </c>
      <c r="F15" s="90">
        <f t="shared" si="4"/>
        <v>5.980159746434142</v>
      </c>
      <c r="G15" s="91">
        <v>55750080</v>
      </c>
      <c r="H15" s="87">
        <v>59174192.6</v>
      </c>
      <c r="I15" s="87">
        <f t="shared" si="1"/>
        <v>3424112.6000000015</v>
      </c>
      <c r="J15" s="89">
        <f t="shared" si="5"/>
        <v>6.141897195483864</v>
      </c>
      <c r="K15" s="88">
        <v>54987907.58</v>
      </c>
      <c r="L15" s="89">
        <f t="shared" si="6"/>
        <v>92.92548856847435</v>
      </c>
      <c r="M15" s="90">
        <f t="shared" si="2"/>
        <v>3.5865735675261927</v>
      </c>
      <c r="N15" s="89">
        <f aca="true" t="shared" si="7" ref="N15:N23">K15/D15*100</f>
        <v>56.11416660071802</v>
      </c>
      <c r="Q15" s="58"/>
      <c r="R15" s="58"/>
      <c r="S15" s="92"/>
      <c r="T15" s="93"/>
      <c r="U15" s="92"/>
      <c r="V15" s="94"/>
      <c r="W15" s="95"/>
    </row>
    <row r="16" spans="1:23" s="80" customFormat="1" ht="10.5">
      <c r="A16" s="189" t="s">
        <v>50</v>
      </c>
      <c r="B16" s="76" t="s">
        <v>75</v>
      </c>
      <c r="C16" s="99">
        <f>SUM(C17)</f>
        <v>1848162.69</v>
      </c>
      <c r="D16" s="99">
        <f>SUM(D17)</f>
        <v>1828082.3</v>
      </c>
      <c r="E16" s="78">
        <f t="shared" si="0"/>
        <v>98.91349446081503</v>
      </c>
      <c r="F16" s="79">
        <f t="shared" si="4"/>
        <v>0.11156137342815797</v>
      </c>
      <c r="G16" s="99">
        <f>SUM(G17)</f>
        <v>1660800</v>
      </c>
      <c r="H16" s="99">
        <f>SUM(H17)</f>
        <v>2089738.56</v>
      </c>
      <c r="I16" s="77">
        <f t="shared" si="1"/>
        <v>428938.56000000006</v>
      </c>
      <c r="J16" s="78">
        <f t="shared" si="5"/>
        <v>25.827225433526024</v>
      </c>
      <c r="K16" s="99">
        <f>SUM(K17)</f>
        <v>2089738.56</v>
      </c>
      <c r="L16" s="78">
        <f t="shared" si="6"/>
        <v>100</v>
      </c>
      <c r="M16" s="79">
        <f t="shared" si="2"/>
        <v>0.13630271476382388</v>
      </c>
      <c r="N16" s="78">
        <f t="shared" si="7"/>
        <v>114.31315537599156</v>
      </c>
      <c r="Q16" s="100"/>
      <c r="R16" s="100"/>
      <c r="S16" s="82"/>
      <c r="T16" s="83"/>
      <c r="U16" s="82"/>
      <c r="V16" s="84"/>
      <c r="W16" s="85"/>
    </row>
    <row r="17" spans="1:23" ht="11.25" customHeight="1">
      <c r="A17" s="190" t="s">
        <v>79</v>
      </c>
      <c r="B17" s="96" t="s">
        <v>76</v>
      </c>
      <c r="C17" s="87">
        <v>1848162.69</v>
      </c>
      <c r="D17" s="88">
        <v>1828082.3</v>
      </c>
      <c r="E17" s="89">
        <f t="shared" si="0"/>
        <v>98.91349446081503</v>
      </c>
      <c r="F17" s="90">
        <f t="shared" si="4"/>
        <v>0.11156137342815797</v>
      </c>
      <c r="G17" s="91">
        <v>1660800</v>
      </c>
      <c r="H17" s="87">
        <v>2089738.56</v>
      </c>
      <c r="I17" s="87">
        <f t="shared" si="1"/>
        <v>428938.56000000006</v>
      </c>
      <c r="J17" s="89">
        <f t="shared" si="5"/>
        <v>25.827225433526024</v>
      </c>
      <c r="K17" s="88">
        <v>2089738.56</v>
      </c>
      <c r="L17" s="89">
        <f t="shared" si="6"/>
        <v>100</v>
      </c>
      <c r="M17" s="90">
        <f t="shared" si="2"/>
        <v>0.13630271476382388</v>
      </c>
      <c r="N17" s="89">
        <f t="shared" si="7"/>
        <v>114.31315537599156</v>
      </c>
      <c r="Q17" s="58"/>
      <c r="R17" s="58"/>
      <c r="S17" s="92"/>
      <c r="T17" s="93"/>
      <c r="U17" s="92"/>
      <c r="V17" s="94"/>
      <c r="W17" s="95"/>
    </row>
    <row r="18" spans="1:23" s="80" customFormat="1" ht="22.5" customHeight="1">
      <c r="A18" s="189" t="s">
        <v>17</v>
      </c>
      <c r="B18" s="76" t="s">
        <v>56</v>
      </c>
      <c r="C18" s="99">
        <f>SUM(C19:C21)</f>
        <v>16187188.489999998</v>
      </c>
      <c r="D18" s="99">
        <f>SUM(D19:D21)</f>
        <v>16160762.61</v>
      </c>
      <c r="E18" s="78">
        <f t="shared" si="0"/>
        <v>99.83674817886798</v>
      </c>
      <c r="F18" s="79">
        <f t="shared" si="4"/>
        <v>0.9862339744868285</v>
      </c>
      <c r="G18" s="99">
        <f>SUM(G19:G21)</f>
        <v>14880329</v>
      </c>
      <c r="H18" s="99">
        <f>SUM(H19:H21)</f>
        <v>16029773</v>
      </c>
      <c r="I18" s="77">
        <f t="shared" si="1"/>
        <v>1149444</v>
      </c>
      <c r="J18" s="78">
        <f t="shared" si="5"/>
        <v>7.7245872722303375</v>
      </c>
      <c r="K18" s="99">
        <f>SUM(K19:K21)</f>
        <v>15290835.44</v>
      </c>
      <c r="L18" s="78">
        <f t="shared" si="6"/>
        <v>95.39021818961504</v>
      </c>
      <c r="M18" s="79">
        <f t="shared" si="2"/>
        <v>0.9973412087868492</v>
      </c>
      <c r="N18" s="101">
        <f t="shared" si="7"/>
        <v>94.61704134270431</v>
      </c>
      <c r="R18" s="81"/>
      <c r="S18" s="82"/>
      <c r="T18" s="83"/>
      <c r="U18" s="82"/>
      <c r="V18" s="84"/>
      <c r="W18" s="85"/>
    </row>
    <row r="19" spans="1:23" ht="31.5" customHeight="1">
      <c r="A19" s="190" t="s">
        <v>30</v>
      </c>
      <c r="B19" s="96" t="s">
        <v>235</v>
      </c>
      <c r="C19" s="87">
        <v>9054590.02</v>
      </c>
      <c r="D19" s="87">
        <v>9031964.14</v>
      </c>
      <c r="E19" s="89">
        <f t="shared" si="0"/>
        <v>99.7501170130285</v>
      </c>
      <c r="F19" s="90">
        <f t="shared" si="4"/>
        <v>0.5511887097272764</v>
      </c>
      <c r="G19" s="91">
        <v>7671350</v>
      </c>
      <c r="H19" s="87">
        <v>9158294</v>
      </c>
      <c r="I19" s="87">
        <f t="shared" si="1"/>
        <v>1486944</v>
      </c>
      <c r="J19" s="89">
        <f t="shared" si="5"/>
        <v>19.383081204742325</v>
      </c>
      <c r="K19" s="87">
        <v>8590776.44</v>
      </c>
      <c r="L19" s="89">
        <f t="shared" si="6"/>
        <v>93.80323933693327</v>
      </c>
      <c r="M19" s="90">
        <f t="shared" si="2"/>
        <v>0.5603314084902077</v>
      </c>
      <c r="N19" s="89">
        <f t="shared" si="7"/>
        <v>95.11526293548813</v>
      </c>
      <c r="P19" s="12"/>
      <c r="Q19" s="12"/>
      <c r="R19" s="12"/>
      <c r="S19" s="92"/>
      <c r="T19" s="93"/>
      <c r="U19" s="92"/>
      <c r="V19" s="94"/>
      <c r="W19" s="95"/>
    </row>
    <row r="20" spans="1:23" ht="11.25" customHeight="1">
      <c r="A20" s="190" t="s">
        <v>29</v>
      </c>
      <c r="B20" s="96" t="s">
        <v>100</v>
      </c>
      <c r="C20" s="87">
        <v>6176598.47</v>
      </c>
      <c r="D20" s="88">
        <v>6172798.47</v>
      </c>
      <c r="E20" s="89">
        <f t="shared" si="0"/>
        <v>99.93847746427979</v>
      </c>
      <c r="F20" s="90">
        <f t="shared" si="4"/>
        <v>0.37670397837582703</v>
      </c>
      <c r="G20" s="91">
        <v>6563979</v>
      </c>
      <c r="H20" s="87">
        <v>6226479</v>
      </c>
      <c r="I20" s="87">
        <f t="shared" si="1"/>
        <v>-337500</v>
      </c>
      <c r="J20" s="89">
        <f t="shared" si="5"/>
        <v>-5.141698350954499</v>
      </c>
      <c r="K20" s="88">
        <v>6070679</v>
      </c>
      <c r="L20" s="89">
        <f t="shared" si="6"/>
        <v>97.49778325760032</v>
      </c>
      <c r="M20" s="90">
        <f t="shared" si="2"/>
        <v>0.39595863520828917</v>
      </c>
      <c r="N20" s="89">
        <f t="shared" si="7"/>
        <v>98.34565358813666</v>
      </c>
      <c r="P20" s="12"/>
      <c r="Q20" s="12"/>
      <c r="R20" s="12"/>
      <c r="S20" s="92"/>
      <c r="T20" s="93"/>
      <c r="U20" s="92"/>
      <c r="V20" s="94"/>
      <c r="W20" s="95"/>
    </row>
    <row r="21" spans="1:23" ht="30.75" customHeight="1">
      <c r="A21" s="190" t="s">
        <v>148</v>
      </c>
      <c r="B21" s="96" t="s">
        <v>149</v>
      </c>
      <c r="C21" s="87">
        <v>956000</v>
      </c>
      <c r="D21" s="88">
        <v>956000</v>
      </c>
      <c r="E21" s="89">
        <f>D21/C21*100</f>
        <v>100</v>
      </c>
      <c r="F21" s="90">
        <f t="shared" si="4"/>
        <v>0.05834128638372519</v>
      </c>
      <c r="G21" s="91">
        <v>645000</v>
      </c>
      <c r="H21" s="87">
        <v>645000</v>
      </c>
      <c r="I21" s="87">
        <f t="shared" si="1"/>
        <v>0</v>
      </c>
      <c r="J21" s="89">
        <f t="shared" si="5"/>
        <v>0</v>
      </c>
      <c r="K21" s="88">
        <v>629380</v>
      </c>
      <c r="L21" s="89">
        <f t="shared" si="6"/>
        <v>97.5782945736434</v>
      </c>
      <c r="M21" s="90">
        <f t="shared" si="2"/>
        <v>0.041051165088352236</v>
      </c>
      <c r="N21" s="89">
        <f t="shared" si="7"/>
        <v>65.8347280334728</v>
      </c>
      <c r="P21" s="12"/>
      <c r="Q21" s="12"/>
      <c r="R21" s="12"/>
      <c r="S21" s="92"/>
      <c r="T21" s="93"/>
      <c r="U21" s="92"/>
      <c r="V21" s="94"/>
      <c r="W21" s="95"/>
    </row>
    <row r="22" spans="1:23" s="80" customFormat="1" ht="10.5">
      <c r="A22" s="189" t="s">
        <v>18</v>
      </c>
      <c r="B22" s="76" t="s">
        <v>57</v>
      </c>
      <c r="C22" s="99">
        <f>SUM(C23:C27)</f>
        <v>100199480.46000001</v>
      </c>
      <c r="D22" s="99">
        <f>SUM(D23:D27)</f>
        <v>94946762.85000001</v>
      </c>
      <c r="E22" s="78">
        <f t="shared" si="0"/>
        <v>94.75773967501068</v>
      </c>
      <c r="F22" s="79">
        <f t="shared" si="4"/>
        <v>5.794263893974362</v>
      </c>
      <c r="G22" s="99">
        <f>SUM(G23:G27)</f>
        <v>121181735</v>
      </c>
      <c r="H22" s="99">
        <f>SUM(H23:H27)</f>
        <v>120231933.55000001</v>
      </c>
      <c r="I22" s="77">
        <f t="shared" si="1"/>
        <v>-949801.4499999881</v>
      </c>
      <c r="J22" s="78">
        <f t="shared" si="5"/>
        <v>-0.7837826797908036</v>
      </c>
      <c r="K22" s="99">
        <f>SUM(K23:K27)</f>
        <v>110131482.30999999</v>
      </c>
      <c r="L22" s="78">
        <f t="shared" si="6"/>
        <v>91.59919420592232</v>
      </c>
      <c r="M22" s="79">
        <f t="shared" si="2"/>
        <v>7.183300488945872</v>
      </c>
      <c r="N22" s="78">
        <f t="shared" si="7"/>
        <v>115.99287748650187</v>
      </c>
      <c r="R22" s="81"/>
      <c r="S22" s="102"/>
      <c r="T22" s="83"/>
      <c r="U22" s="82"/>
      <c r="V22" s="84"/>
      <c r="W22" s="85"/>
    </row>
    <row r="23" spans="1:23" ht="10.5">
      <c r="A23" s="190" t="s">
        <v>31</v>
      </c>
      <c r="B23" s="96" t="s">
        <v>58</v>
      </c>
      <c r="C23" s="87">
        <v>2478200</v>
      </c>
      <c r="D23" s="88">
        <v>2293420</v>
      </c>
      <c r="E23" s="89">
        <f t="shared" si="0"/>
        <v>92.54378177709629</v>
      </c>
      <c r="F23" s="90">
        <f t="shared" si="4"/>
        <v>0.1399592813997521</v>
      </c>
      <c r="G23" s="91">
        <v>2055200</v>
      </c>
      <c r="H23" s="87">
        <v>2055200</v>
      </c>
      <c r="I23" s="87">
        <f t="shared" si="1"/>
        <v>0</v>
      </c>
      <c r="J23" s="89">
        <f t="shared" si="5"/>
        <v>0</v>
      </c>
      <c r="K23" s="88">
        <v>1622500</v>
      </c>
      <c r="L23" s="89">
        <f t="shared" si="6"/>
        <v>78.94608797197353</v>
      </c>
      <c r="M23" s="90">
        <f t="shared" si="2"/>
        <v>0.10582718763839255</v>
      </c>
      <c r="N23" s="89">
        <f t="shared" si="7"/>
        <v>70.74587297573058</v>
      </c>
      <c r="P23" s="12"/>
      <c r="Q23" s="12"/>
      <c r="R23" s="12"/>
      <c r="S23" s="92"/>
      <c r="T23" s="93"/>
      <c r="U23" s="92"/>
      <c r="V23" s="94"/>
      <c r="W23" s="95"/>
    </row>
    <row r="24" spans="1:23" ht="10.5">
      <c r="A24" s="190" t="s">
        <v>150</v>
      </c>
      <c r="B24" s="96" t="s">
        <v>151</v>
      </c>
      <c r="C24" s="87">
        <v>0</v>
      </c>
      <c r="D24" s="88">
        <v>0</v>
      </c>
      <c r="E24" s="97" t="s">
        <v>14</v>
      </c>
      <c r="F24" s="90">
        <f t="shared" si="4"/>
        <v>0</v>
      </c>
      <c r="G24" s="91">
        <v>63000</v>
      </c>
      <c r="H24" s="87">
        <v>63000</v>
      </c>
      <c r="I24" s="87">
        <f t="shared" si="1"/>
        <v>0</v>
      </c>
      <c r="J24" s="89">
        <f t="shared" si="5"/>
        <v>0</v>
      </c>
      <c r="K24" s="88">
        <v>59160</v>
      </c>
      <c r="L24" s="89">
        <f t="shared" si="6"/>
        <v>93.9047619047619</v>
      </c>
      <c r="M24" s="90">
        <f t="shared" si="2"/>
        <v>0.003858697331702498</v>
      </c>
      <c r="N24" s="97" t="s">
        <v>14</v>
      </c>
      <c r="P24" s="12"/>
      <c r="Q24" s="12"/>
      <c r="R24" s="12"/>
      <c r="S24" s="92"/>
      <c r="T24" s="93"/>
      <c r="U24" s="92"/>
      <c r="V24" s="94"/>
      <c r="W24" s="95"/>
    </row>
    <row r="25" spans="1:23" ht="10.5">
      <c r="A25" s="190" t="s">
        <v>32</v>
      </c>
      <c r="B25" s="96" t="s">
        <v>59</v>
      </c>
      <c r="C25" s="87">
        <v>1645797</v>
      </c>
      <c r="D25" s="88">
        <v>1645797</v>
      </c>
      <c r="E25" s="89">
        <f t="shared" si="0"/>
        <v>100</v>
      </c>
      <c r="F25" s="90">
        <f t="shared" si="4"/>
        <v>0.10043714864694116</v>
      </c>
      <c r="G25" s="91">
        <v>2108334</v>
      </c>
      <c r="H25" s="87">
        <v>2048042.33</v>
      </c>
      <c r="I25" s="87">
        <f t="shared" si="1"/>
        <v>-60291.669999999925</v>
      </c>
      <c r="J25" s="89">
        <f t="shared" si="5"/>
        <v>-2.859683048321557</v>
      </c>
      <c r="K25" s="88">
        <v>1592522.27</v>
      </c>
      <c r="L25" s="89">
        <f t="shared" si="6"/>
        <v>77.75826928342833</v>
      </c>
      <c r="M25" s="90">
        <f t="shared" si="2"/>
        <v>0.10387189712518265</v>
      </c>
      <c r="N25" s="89">
        <f aca="true" t="shared" si="8" ref="N25:N32">K25/D25*100</f>
        <v>96.76298291952166</v>
      </c>
      <c r="P25" s="12"/>
      <c r="Q25" s="12"/>
      <c r="R25" s="12"/>
      <c r="S25" s="92"/>
      <c r="T25" s="93"/>
      <c r="U25" s="92"/>
      <c r="V25" s="94"/>
      <c r="W25" s="95"/>
    </row>
    <row r="26" spans="1:23" ht="12.75" customHeight="1">
      <c r="A26" s="190" t="s">
        <v>146</v>
      </c>
      <c r="B26" s="96" t="s">
        <v>236</v>
      </c>
      <c r="C26" s="87">
        <v>93043381.95</v>
      </c>
      <c r="D26" s="88">
        <v>88498809.23</v>
      </c>
      <c r="E26" s="89">
        <f t="shared" si="0"/>
        <v>95.115641086174</v>
      </c>
      <c r="F26" s="90">
        <f t="shared" si="4"/>
        <v>5.4007681735419375</v>
      </c>
      <c r="G26" s="91">
        <v>110597051</v>
      </c>
      <c r="H26" s="87">
        <v>110824514.43</v>
      </c>
      <c r="I26" s="87">
        <f t="shared" si="1"/>
        <v>227463.43000000715</v>
      </c>
      <c r="J26" s="89">
        <f t="shared" si="5"/>
        <v>0.2056686213089023</v>
      </c>
      <c r="K26" s="88">
        <v>102826560.52</v>
      </c>
      <c r="L26" s="89">
        <f t="shared" si="6"/>
        <v>92.7832267516482</v>
      </c>
      <c r="M26" s="90">
        <f t="shared" si="2"/>
        <v>6.706838652918686</v>
      </c>
      <c r="N26" s="89">
        <f t="shared" si="8"/>
        <v>116.18976731400252</v>
      </c>
      <c r="P26" s="12"/>
      <c r="Q26" s="12"/>
      <c r="R26" s="12"/>
      <c r="S26" s="92"/>
      <c r="T26" s="93"/>
      <c r="U26" s="92"/>
      <c r="V26" s="94"/>
      <c r="W26" s="95"/>
    </row>
    <row r="27" spans="1:23" ht="21">
      <c r="A27" s="190" t="s">
        <v>80</v>
      </c>
      <c r="B27" s="96" t="s">
        <v>60</v>
      </c>
      <c r="C27" s="87">
        <v>3032101.51</v>
      </c>
      <c r="D27" s="88">
        <v>2508736.62</v>
      </c>
      <c r="E27" s="89">
        <f t="shared" si="0"/>
        <v>82.73920288374515</v>
      </c>
      <c r="F27" s="90">
        <f t="shared" si="4"/>
        <v>0.15309929038573092</v>
      </c>
      <c r="G27" s="91">
        <v>6358150</v>
      </c>
      <c r="H27" s="87">
        <v>5241176.79</v>
      </c>
      <c r="I27" s="87">
        <f t="shared" si="1"/>
        <v>-1116973.21</v>
      </c>
      <c r="J27" s="89">
        <f t="shared" si="5"/>
        <v>-17.567581922414547</v>
      </c>
      <c r="K27" s="88">
        <v>4030739.52</v>
      </c>
      <c r="L27" s="89">
        <f t="shared" si="6"/>
        <v>76.90523868018579</v>
      </c>
      <c r="M27" s="90">
        <f t="shared" si="2"/>
        <v>0.2629040539319102</v>
      </c>
      <c r="N27" s="89">
        <f t="shared" si="8"/>
        <v>160.66810233750243</v>
      </c>
      <c r="P27" s="12"/>
      <c r="Q27" s="12"/>
      <c r="R27" s="12"/>
      <c r="S27" s="92"/>
      <c r="T27" s="93"/>
      <c r="U27" s="92"/>
      <c r="V27" s="94"/>
      <c r="W27" s="95"/>
    </row>
    <row r="28" spans="1:23" s="80" customFormat="1" ht="11.25" customHeight="1">
      <c r="A28" s="189" t="s">
        <v>19</v>
      </c>
      <c r="B28" s="76" t="s">
        <v>61</v>
      </c>
      <c r="C28" s="99">
        <f>SUM(C29:C32)</f>
        <v>198212475.78</v>
      </c>
      <c r="D28" s="99">
        <f>SUM(D29:D32)</f>
        <v>184358432.1</v>
      </c>
      <c r="E28" s="78">
        <f t="shared" si="0"/>
        <v>93.0105087353952</v>
      </c>
      <c r="F28" s="79">
        <f t="shared" si="4"/>
        <v>11.250740674059262</v>
      </c>
      <c r="G28" s="99">
        <f>SUM(G29:G32)</f>
        <v>121660622</v>
      </c>
      <c r="H28" s="99">
        <f>SUM(H29:H32)</f>
        <v>132217488.93</v>
      </c>
      <c r="I28" s="77">
        <f t="shared" si="1"/>
        <v>10556866.930000007</v>
      </c>
      <c r="J28" s="78">
        <f t="shared" si="5"/>
        <v>8.677308036449134</v>
      </c>
      <c r="K28" s="99">
        <f>SUM(K29:K32)</f>
        <v>95457648.69999999</v>
      </c>
      <c r="L28" s="78">
        <f t="shared" si="6"/>
        <v>72.19744488608326</v>
      </c>
      <c r="M28" s="79">
        <f t="shared" si="2"/>
        <v>6.226203081968972</v>
      </c>
      <c r="N28" s="78">
        <f t="shared" si="8"/>
        <v>51.77829275973757</v>
      </c>
      <c r="R28" s="81"/>
      <c r="S28" s="82"/>
      <c r="T28" s="83"/>
      <c r="U28" s="82"/>
      <c r="V28" s="84"/>
      <c r="W28" s="85"/>
    </row>
    <row r="29" spans="1:23" ht="10.5" hidden="1">
      <c r="A29" s="190" t="s">
        <v>33</v>
      </c>
      <c r="B29" s="96" t="s">
        <v>62</v>
      </c>
      <c r="C29" s="87">
        <v>6782957</v>
      </c>
      <c r="D29" s="88">
        <v>6782957</v>
      </c>
      <c r="E29" s="89">
        <f t="shared" si="0"/>
        <v>100</v>
      </c>
      <c r="F29" s="90">
        <f t="shared" si="4"/>
        <v>0.4139397875162066</v>
      </c>
      <c r="G29" s="91">
        <v>2100000</v>
      </c>
      <c r="H29" s="87">
        <v>1015923.3799999999</v>
      </c>
      <c r="I29" s="87">
        <f t="shared" si="1"/>
        <v>-1084076.62</v>
      </c>
      <c r="J29" s="89">
        <f t="shared" si="5"/>
        <v>-51.6226961904762</v>
      </c>
      <c r="K29" s="88">
        <v>726569.93</v>
      </c>
      <c r="L29" s="89">
        <f t="shared" si="6"/>
        <v>71.51818181406556</v>
      </c>
      <c r="M29" s="90">
        <f t="shared" si="2"/>
        <v>0.04739035581788829</v>
      </c>
      <c r="N29" s="89">
        <f t="shared" si="8"/>
        <v>10.711698894744579</v>
      </c>
      <c r="P29" s="12"/>
      <c r="Q29" s="12"/>
      <c r="R29" s="12"/>
      <c r="S29" s="92"/>
      <c r="T29" s="93"/>
      <c r="U29" s="92"/>
      <c r="V29" s="94"/>
      <c r="W29" s="95"/>
    </row>
    <row r="30" spans="1:23" ht="10.5" hidden="1">
      <c r="A30" s="190" t="s">
        <v>34</v>
      </c>
      <c r="B30" s="96" t="s">
        <v>63</v>
      </c>
      <c r="C30" s="87">
        <v>151693195.09</v>
      </c>
      <c r="D30" s="88">
        <v>138120917.06</v>
      </c>
      <c r="E30" s="89">
        <f t="shared" si="0"/>
        <v>91.05281023189767</v>
      </c>
      <c r="F30" s="90">
        <f t="shared" si="4"/>
        <v>8.429029265460475</v>
      </c>
      <c r="G30" s="91">
        <v>67322266</v>
      </c>
      <c r="H30" s="87">
        <v>82638259.87</v>
      </c>
      <c r="I30" s="87">
        <f t="shared" si="1"/>
        <v>15315993.870000005</v>
      </c>
      <c r="J30" s="89">
        <f t="shared" si="5"/>
        <v>22.75026492720849</v>
      </c>
      <c r="K30" s="88">
        <v>54778522.36</v>
      </c>
      <c r="L30" s="89">
        <f t="shared" si="6"/>
        <v>66.28711984760237</v>
      </c>
      <c r="M30" s="90">
        <f t="shared" si="2"/>
        <v>3.572916464927952</v>
      </c>
      <c r="N30" s="89">
        <f t="shared" si="8"/>
        <v>39.659831056728436</v>
      </c>
      <c r="P30" s="12"/>
      <c r="Q30" s="12"/>
      <c r="R30" s="12"/>
      <c r="S30" s="92"/>
      <c r="T30" s="93"/>
      <c r="U30" s="92"/>
      <c r="V30" s="94"/>
      <c r="W30" s="95"/>
    </row>
    <row r="31" spans="1:23" ht="10.5" hidden="1">
      <c r="A31" s="190" t="s">
        <v>82</v>
      </c>
      <c r="B31" s="96" t="s">
        <v>83</v>
      </c>
      <c r="C31" s="87">
        <v>35232823.690000005</v>
      </c>
      <c r="D31" s="88">
        <v>34972895.82</v>
      </c>
      <c r="E31" s="89">
        <f t="shared" si="0"/>
        <v>99.26225649046182</v>
      </c>
      <c r="F31" s="90">
        <f t="shared" si="4"/>
        <v>2.1342716848355705</v>
      </c>
      <c r="G31" s="91">
        <v>49399406</v>
      </c>
      <c r="H31" s="87">
        <v>44609455.68</v>
      </c>
      <c r="I31" s="87">
        <f t="shared" si="1"/>
        <v>-4789950.32</v>
      </c>
      <c r="J31" s="89">
        <f t="shared" si="5"/>
        <v>-9.69637230050904</v>
      </c>
      <c r="K31" s="88">
        <v>36344676.41</v>
      </c>
      <c r="L31" s="89">
        <f t="shared" si="6"/>
        <v>81.47303269224736</v>
      </c>
      <c r="M31" s="90">
        <f t="shared" si="2"/>
        <v>2.3705731217859656</v>
      </c>
      <c r="N31" s="89">
        <f t="shared" si="8"/>
        <v>103.92241064926489</v>
      </c>
      <c r="P31" s="12"/>
      <c r="Q31" s="12"/>
      <c r="R31" s="12"/>
      <c r="S31" s="92"/>
      <c r="T31" s="93"/>
      <c r="U31" s="92"/>
      <c r="V31" s="94"/>
      <c r="W31" s="95"/>
    </row>
    <row r="32" spans="1:23" ht="21" hidden="1">
      <c r="A32" s="190" t="s">
        <v>81</v>
      </c>
      <c r="B32" s="96" t="s">
        <v>64</v>
      </c>
      <c r="C32" s="87">
        <v>4503500</v>
      </c>
      <c r="D32" s="88">
        <v>4481662.22</v>
      </c>
      <c r="E32" s="89">
        <f t="shared" si="0"/>
        <v>99.5150931497724</v>
      </c>
      <c r="F32" s="90">
        <f t="shared" si="4"/>
        <v>0.27349993624701</v>
      </c>
      <c r="G32" s="91">
        <v>2838950</v>
      </c>
      <c r="H32" s="87">
        <v>3953850</v>
      </c>
      <c r="I32" s="87">
        <f t="shared" si="1"/>
        <v>1114900</v>
      </c>
      <c r="J32" s="89">
        <f t="shared" si="5"/>
        <v>39.27156166892689</v>
      </c>
      <c r="K32" s="88">
        <v>3607880</v>
      </c>
      <c r="L32" s="89">
        <f t="shared" si="6"/>
        <v>91.24979450409096</v>
      </c>
      <c r="M32" s="90">
        <f t="shared" si="2"/>
        <v>0.23532313943716715</v>
      </c>
      <c r="N32" s="89">
        <f t="shared" si="8"/>
        <v>80.50316652378145</v>
      </c>
      <c r="P32" s="12"/>
      <c r="Q32" s="12"/>
      <c r="R32" s="12"/>
      <c r="S32" s="92"/>
      <c r="T32" s="93"/>
      <c r="U32" s="92"/>
      <c r="V32" s="94"/>
      <c r="W32" s="95"/>
    </row>
    <row r="33" spans="1:23" s="80" customFormat="1" ht="10.5" hidden="1">
      <c r="A33" s="189" t="s">
        <v>20</v>
      </c>
      <c r="B33" s="76" t="s">
        <v>65</v>
      </c>
      <c r="C33" s="99">
        <f>SUM(C34:C36)</f>
        <v>314566.08</v>
      </c>
      <c r="D33" s="99">
        <f>SUM(D34:D36)</f>
        <v>314566.07999999996</v>
      </c>
      <c r="E33" s="78">
        <f t="shared" si="0"/>
        <v>99.99999999999997</v>
      </c>
      <c r="F33" s="79">
        <f t="shared" si="4"/>
        <v>0.01919685121326967</v>
      </c>
      <c r="G33" s="99">
        <f>SUM(G34:G36)</f>
        <v>390000</v>
      </c>
      <c r="H33" s="99">
        <f>SUM(H34:H36)</f>
        <v>203096</v>
      </c>
      <c r="I33" s="77">
        <f t="shared" si="1"/>
        <v>-186904</v>
      </c>
      <c r="J33" s="78">
        <f t="shared" si="5"/>
        <v>-47.92410256410257</v>
      </c>
      <c r="K33" s="99">
        <f>SUM(K34:K36)</f>
        <v>203096</v>
      </c>
      <c r="L33" s="78">
        <f t="shared" si="6"/>
        <v>100</v>
      </c>
      <c r="M33" s="79">
        <f t="shared" si="2"/>
        <v>0.013246889676799366</v>
      </c>
      <c r="N33" s="78">
        <f aca="true" t="shared" si="9" ref="N33:N53">K33/D33*100</f>
        <v>64.56385888777328</v>
      </c>
      <c r="R33" s="81"/>
      <c r="S33" s="82"/>
      <c r="T33" s="83"/>
      <c r="U33" s="82"/>
      <c r="V33" s="84"/>
      <c r="W33" s="85"/>
    </row>
    <row r="34" spans="1:23" s="80" customFormat="1" ht="11.25" customHeight="1" hidden="1">
      <c r="A34" s="190" t="s">
        <v>147</v>
      </c>
      <c r="B34" s="96" t="s">
        <v>157</v>
      </c>
      <c r="C34" s="87">
        <v>100000</v>
      </c>
      <c r="D34" s="91">
        <v>100000</v>
      </c>
      <c r="E34" s="89">
        <f>D34/C34*100</f>
        <v>100</v>
      </c>
      <c r="F34" s="90">
        <f t="shared" si="4"/>
        <v>0.006102645019218115</v>
      </c>
      <c r="G34" s="91">
        <v>100000</v>
      </c>
      <c r="H34" s="87">
        <v>100000</v>
      </c>
      <c r="I34" s="87">
        <f t="shared" si="1"/>
        <v>0</v>
      </c>
      <c r="J34" s="89">
        <f t="shared" si="5"/>
        <v>0</v>
      </c>
      <c r="K34" s="91">
        <v>100000</v>
      </c>
      <c r="L34" s="89">
        <f t="shared" si="6"/>
        <v>100</v>
      </c>
      <c r="M34" s="90">
        <f t="shared" si="2"/>
        <v>0.006522476896048847</v>
      </c>
      <c r="N34" s="89">
        <f t="shared" si="9"/>
        <v>100</v>
      </c>
      <c r="R34" s="81"/>
      <c r="S34" s="82"/>
      <c r="T34" s="83"/>
      <c r="U34" s="82"/>
      <c r="V34" s="84"/>
      <c r="W34" s="85"/>
    </row>
    <row r="35" spans="1:23" ht="21.75" customHeight="1" hidden="1">
      <c r="A35" s="190" t="s">
        <v>84</v>
      </c>
      <c r="B35" s="96" t="s">
        <v>85</v>
      </c>
      <c r="C35" s="87">
        <v>144566.08000000002</v>
      </c>
      <c r="D35" s="87">
        <v>144566.08</v>
      </c>
      <c r="E35" s="89">
        <f t="shared" si="0"/>
        <v>99.99999999999997</v>
      </c>
      <c r="F35" s="90">
        <f t="shared" si="4"/>
        <v>0.008822354680598875</v>
      </c>
      <c r="G35" s="91">
        <v>290000</v>
      </c>
      <c r="H35" s="87">
        <v>103096</v>
      </c>
      <c r="I35" s="87">
        <f t="shared" si="1"/>
        <v>-186904</v>
      </c>
      <c r="J35" s="89">
        <f t="shared" si="5"/>
        <v>-64.4496551724138</v>
      </c>
      <c r="K35" s="87">
        <v>103096</v>
      </c>
      <c r="L35" s="89">
        <f t="shared" si="6"/>
        <v>100</v>
      </c>
      <c r="M35" s="90">
        <f t="shared" si="2"/>
        <v>0.006724412780750519</v>
      </c>
      <c r="N35" s="89">
        <f t="shared" si="9"/>
        <v>71.31410079044822</v>
      </c>
      <c r="P35" s="12"/>
      <c r="Q35" s="12"/>
      <c r="R35" s="12"/>
      <c r="S35" s="92"/>
      <c r="T35" s="93"/>
      <c r="U35" s="92"/>
      <c r="V35" s="94"/>
      <c r="W35" s="95"/>
    </row>
    <row r="36" spans="1:23" ht="21.75" customHeight="1" hidden="1">
      <c r="A36" s="190" t="s">
        <v>249</v>
      </c>
      <c r="B36" s="96" t="s">
        <v>250</v>
      </c>
      <c r="C36" s="87">
        <v>70000</v>
      </c>
      <c r="D36" s="87">
        <v>70000</v>
      </c>
      <c r="E36" s="89">
        <f t="shared" si="0"/>
        <v>100</v>
      </c>
      <c r="F36" s="90">
        <f t="shared" si="4"/>
        <v>0.0042718515134526815</v>
      </c>
      <c r="G36" s="91">
        <v>0</v>
      </c>
      <c r="H36" s="87">
        <v>0</v>
      </c>
      <c r="I36" s="87">
        <f>H36-G36</f>
        <v>0</v>
      </c>
      <c r="J36" s="97" t="s">
        <v>14</v>
      </c>
      <c r="K36" s="87">
        <v>0</v>
      </c>
      <c r="L36" s="97" t="s">
        <v>14</v>
      </c>
      <c r="M36" s="90">
        <f t="shared" si="2"/>
        <v>0</v>
      </c>
      <c r="N36" s="89">
        <f t="shared" si="9"/>
        <v>0</v>
      </c>
      <c r="P36" s="12"/>
      <c r="Q36" s="12"/>
      <c r="R36" s="12"/>
      <c r="S36" s="92"/>
      <c r="T36" s="93"/>
      <c r="U36" s="92"/>
      <c r="V36" s="94"/>
      <c r="W36" s="95"/>
    </row>
    <row r="37" spans="1:23" s="80" customFormat="1" ht="11.25" customHeight="1" hidden="1">
      <c r="A37" s="189" t="s">
        <v>21</v>
      </c>
      <c r="B37" s="76" t="s">
        <v>66</v>
      </c>
      <c r="C37" s="99">
        <f>SUM(C38:C43)</f>
        <v>853409162.71</v>
      </c>
      <c r="D37" s="99">
        <f>SUM(D38:D43)</f>
        <v>829911748.4599999</v>
      </c>
      <c r="E37" s="78">
        <f t="shared" si="0"/>
        <v>97.24664143804314</v>
      </c>
      <c r="F37" s="79">
        <f t="shared" si="4"/>
        <v>50.64656798130016</v>
      </c>
      <c r="G37" s="99">
        <f>SUM(G38:G43)</f>
        <v>868535866</v>
      </c>
      <c r="H37" s="99">
        <f>SUM(H38:H43)</f>
        <v>889995814.73</v>
      </c>
      <c r="I37" s="77">
        <f t="shared" si="1"/>
        <v>21459948.73000002</v>
      </c>
      <c r="J37" s="78">
        <f t="shared" si="5"/>
        <v>2.4708189460076966</v>
      </c>
      <c r="K37" s="99">
        <f>SUM(K38:K43)</f>
        <v>843172540.5799999</v>
      </c>
      <c r="L37" s="78">
        <f t="shared" si="6"/>
        <v>94.7389332202416</v>
      </c>
      <c r="M37" s="79">
        <f t="shared" si="2"/>
        <v>54.99573415315858</v>
      </c>
      <c r="N37" s="78">
        <f t="shared" si="9"/>
        <v>101.59785569304289</v>
      </c>
      <c r="R37" s="81"/>
      <c r="S37" s="82"/>
      <c r="T37" s="83"/>
      <c r="U37" s="82"/>
      <c r="V37" s="84"/>
      <c r="W37" s="85"/>
    </row>
    <row r="38" spans="1:23" ht="10.5" hidden="1">
      <c r="A38" s="190" t="s">
        <v>35</v>
      </c>
      <c r="B38" s="96" t="s">
        <v>67</v>
      </c>
      <c r="C38" s="87">
        <v>218894216.01</v>
      </c>
      <c r="D38" s="88">
        <v>217718877</v>
      </c>
      <c r="E38" s="89">
        <f t="shared" si="0"/>
        <v>99.46305615953493</v>
      </c>
      <c r="F38" s="90">
        <f t="shared" si="4"/>
        <v>13.286610203138116</v>
      </c>
      <c r="G38" s="91">
        <v>216878388</v>
      </c>
      <c r="H38" s="87">
        <v>223381030.4</v>
      </c>
      <c r="I38" s="87">
        <f t="shared" si="1"/>
        <v>6502642.400000006</v>
      </c>
      <c r="J38" s="89">
        <f t="shared" si="5"/>
        <v>2.998289714325992</v>
      </c>
      <c r="K38" s="88">
        <v>218567952.2</v>
      </c>
      <c r="L38" s="89">
        <f t="shared" si="6"/>
        <v>97.84535052444632</v>
      </c>
      <c r="M38" s="90">
        <f t="shared" si="2"/>
        <v>14.256044184412087</v>
      </c>
      <c r="N38" s="89">
        <f t="shared" si="9"/>
        <v>100.3899869463317</v>
      </c>
      <c r="P38" s="12"/>
      <c r="Q38" s="12"/>
      <c r="R38" s="12"/>
      <c r="S38" s="92"/>
      <c r="T38" s="93"/>
      <c r="U38" s="92"/>
      <c r="V38" s="94"/>
      <c r="W38" s="95"/>
    </row>
    <row r="39" spans="1:23" ht="10.5" hidden="1">
      <c r="A39" s="190" t="s">
        <v>36</v>
      </c>
      <c r="B39" s="96" t="s">
        <v>68</v>
      </c>
      <c r="C39" s="87">
        <v>528685376.23</v>
      </c>
      <c r="D39" s="88">
        <v>507316363.76</v>
      </c>
      <c r="E39" s="89">
        <f t="shared" si="0"/>
        <v>95.95808519948477</v>
      </c>
      <c r="F39" s="90">
        <f t="shared" si="4"/>
        <v>30.9597168046781</v>
      </c>
      <c r="G39" s="91">
        <v>543093604</v>
      </c>
      <c r="H39" s="87">
        <f>551534171.96+700000</f>
        <v>552234171.96</v>
      </c>
      <c r="I39" s="87">
        <f t="shared" si="1"/>
        <v>9140567.960000038</v>
      </c>
      <c r="J39" s="89">
        <f t="shared" si="5"/>
        <v>1.6830557186970623</v>
      </c>
      <c r="K39" s="88">
        <v>518079022.79</v>
      </c>
      <c r="L39" s="89">
        <f t="shared" si="6"/>
        <v>93.81509676433534</v>
      </c>
      <c r="M39" s="90">
        <f t="shared" si="2"/>
        <v>33.79158456475339</v>
      </c>
      <c r="N39" s="89">
        <f t="shared" si="9"/>
        <v>102.12148864078266</v>
      </c>
      <c r="P39" s="12"/>
      <c r="Q39" s="12"/>
      <c r="R39" s="12"/>
      <c r="S39" s="92"/>
      <c r="T39" s="93"/>
      <c r="U39" s="92"/>
      <c r="V39" s="94"/>
      <c r="W39" s="95"/>
    </row>
    <row r="40" spans="1:23" ht="10.5" hidden="1">
      <c r="A40" s="190" t="s">
        <v>215</v>
      </c>
      <c r="B40" s="96" t="s">
        <v>217</v>
      </c>
      <c r="C40" s="87">
        <v>59590563.34</v>
      </c>
      <c r="D40" s="88">
        <v>59167296.13</v>
      </c>
      <c r="E40" s="89">
        <f>D40/C40*100</f>
        <v>99.28970765457443</v>
      </c>
      <c r="F40" s="90">
        <f t="shared" si="4"/>
        <v>3.610770050283478</v>
      </c>
      <c r="G40" s="91">
        <v>60421510</v>
      </c>
      <c r="H40" s="87">
        <v>61872586.7</v>
      </c>
      <c r="I40" s="87">
        <f aca="true" t="shared" si="10" ref="I40:I57">H40-G40</f>
        <v>1451076.700000003</v>
      </c>
      <c r="J40" s="89">
        <f t="shared" si="5"/>
        <v>2.4015895994655097</v>
      </c>
      <c r="K40" s="88">
        <v>60540391.39</v>
      </c>
      <c r="L40" s="89">
        <f t="shared" si="6"/>
        <v>97.84687309670859</v>
      </c>
      <c r="M40" s="90">
        <f aca="true" t="shared" si="11" ref="M40:M57">K40/$K$59*100</f>
        <v>3.948733041190296</v>
      </c>
      <c r="N40" s="89">
        <f>K40/D40*100</f>
        <v>102.32069969359947</v>
      </c>
      <c r="P40" s="12"/>
      <c r="Q40" s="12"/>
      <c r="R40" s="12"/>
      <c r="S40" s="92"/>
      <c r="T40" s="93"/>
      <c r="U40" s="92"/>
      <c r="V40" s="94"/>
      <c r="W40" s="95"/>
    </row>
    <row r="41" spans="1:23" ht="21" customHeight="1" hidden="1">
      <c r="A41" s="190" t="s">
        <v>216</v>
      </c>
      <c r="B41" s="86" t="s">
        <v>218</v>
      </c>
      <c r="C41" s="87">
        <v>462950</v>
      </c>
      <c r="D41" s="88">
        <v>452450</v>
      </c>
      <c r="E41" s="89">
        <f>D41/C41*100</f>
        <v>97.73193649422184</v>
      </c>
      <c r="F41" s="90">
        <f t="shared" si="4"/>
        <v>0.027611417389452365</v>
      </c>
      <c r="G41" s="91">
        <v>1021194</v>
      </c>
      <c r="H41" s="87">
        <v>490780</v>
      </c>
      <c r="I41" s="87">
        <f t="shared" si="10"/>
        <v>-530414</v>
      </c>
      <c r="J41" s="89">
        <f t="shared" si="5"/>
        <v>-51.94057152705558</v>
      </c>
      <c r="K41" s="88">
        <v>123740</v>
      </c>
      <c r="L41" s="89">
        <f t="shared" si="6"/>
        <v>25.212926362117443</v>
      </c>
      <c r="M41" s="90">
        <f t="shared" si="11"/>
        <v>0.008070912911170843</v>
      </c>
      <c r="N41" s="89">
        <f>K41/D41*100</f>
        <v>27.348878329097136</v>
      </c>
      <c r="P41" s="12"/>
      <c r="Q41" s="12"/>
      <c r="R41" s="12"/>
      <c r="S41" s="92"/>
      <c r="T41" s="93"/>
      <c r="U41" s="92"/>
      <c r="V41" s="94"/>
      <c r="W41" s="95"/>
    </row>
    <row r="42" spans="1:23" ht="12" customHeight="1" hidden="1">
      <c r="A42" s="190" t="s">
        <v>37</v>
      </c>
      <c r="B42" s="96" t="s">
        <v>244</v>
      </c>
      <c r="C42" s="87">
        <v>22338763.6</v>
      </c>
      <c r="D42" s="88">
        <v>22049856.15</v>
      </c>
      <c r="E42" s="89">
        <f t="shared" si="0"/>
        <v>98.70669901354789</v>
      </c>
      <c r="F42" s="90">
        <f t="shared" si="4"/>
        <v>1.3456244480827342</v>
      </c>
      <c r="G42" s="91">
        <v>22858930</v>
      </c>
      <c r="H42" s="87">
        <v>14070279</v>
      </c>
      <c r="I42" s="87">
        <f t="shared" si="10"/>
        <v>-8788651</v>
      </c>
      <c r="J42" s="89">
        <f t="shared" si="5"/>
        <v>-38.44734202344554</v>
      </c>
      <c r="K42" s="88">
        <v>8434040.01</v>
      </c>
      <c r="L42" s="89">
        <f t="shared" si="6"/>
        <v>59.94223717951861</v>
      </c>
      <c r="M42" s="90">
        <f t="shared" si="11"/>
        <v>0.5501083110557659</v>
      </c>
      <c r="N42" s="89">
        <f t="shared" si="9"/>
        <v>38.24986409265078</v>
      </c>
      <c r="P42" s="12"/>
      <c r="Q42" s="12"/>
      <c r="R42" s="12"/>
      <c r="S42" s="92"/>
      <c r="T42" s="93"/>
      <c r="U42" s="92"/>
      <c r="V42" s="94"/>
      <c r="W42" s="95"/>
    </row>
    <row r="43" spans="1:23" ht="11.25" customHeight="1" hidden="1">
      <c r="A43" s="190" t="s">
        <v>38</v>
      </c>
      <c r="B43" s="96" t="s">
        <v>69</v>
      </c>
      <c r="C43" s="87">
        <v>23437293.53</v>
      </c>
      <c r="D43" s="88">
        <v>23206905.42</v>
      </c>
      <c r="E43" s="89">
        <f t="shared" si="0"/>
        <v>99.01700207105783</v>
      </c>
      <c r="F43" s="90">
        <f t="shared" si="4"/>
        <v>1.416235057728289</v>
      </c>
      <c r="G43" s="91">
        <v>24262240</v>
      </c>
      <c r="H43" s="87">
        <v>37946966.67</v>
      </c>
      <c r="I43" s="87">
        <f t="shared" si="10"/>
        <v>13684726.670000002</v>
      </c>
      <c r="J43" s="89">
        <f t="shared" si="5"/>
        <v>56.403393380001205</v>
      </c>
      <c r="K43" s="88">
        <v>37427394.19</v>
      </c>
      <c r="L43" s="89">
        <f t="shared" si="6"/>
        <v>98.63079311577553</v>
      </c>
      <c r="M43" s="90">
        <f t="shared" si="11"/>
        <v>2.4411931388358785</v>
      </c>
      <c r="N43" s="89">
        <f t="shared" si="9"/>
        <v>161.27697128348962</v>
      </c>
      <c r="P43" s="12"/>
      <c r="Q43" s="12"/>
      <c r="R43" s="12"/>
      <c r="S43" s="92"/>
      <c r="T43" s="93"/>
      <c r="U43" s="92"/>
      <c r="V43" s="94"/>
      <c r="W43" s="95"/>
    </row>
    <row r="44" spans="1:23" s="80" customFormat="1" ht="11.25" customHeight="1" hidden="1">
      <c r="A44" s="189" t="s">
        <v>22</v>
      </c>
      <c r="B44" s="76" t="s">
        <v>142</v>
      </c>
      <c r="C44" s="99">
        <f>SUM(C45:C46)</f>
        <v>203696206.66</v>
      </c>
      <c r="D44" s="99">
        <f>SUM(D45:D46)</f>
        <v>200009966.47</v>
      </c>
      <c r="E44" s="78">
        <f t="shared" si="0"/>
        <v>98.1903245767591</v>
      </c>
      <c r="F44" s="79">
        <f t="shared" si="4"/>
        <v>12.205898256721278</v>
      </c>
      <c r="G44" s="99">
        <f>SUM(G45:G46)</f>
        <v>195241030</v>
      </c>
      <c r="H44" s="99">
        <f>SUM(H45:H46)</f>
        <v>197331631.08</v>
      </c>
      <c r="I44" s="77">
        <f t="shared" si="10"/>
        <v>2090601.080000013</v>
      </c>
      <c r="J44" s="78">
        <f t="shared" si="5"/>
        <v>1.0707795794767208</v>
      </c>
      <c r="K44" s="99">
        <f>SUM(K45:K46)</f>
        <v>187742575.57999998</v>
      </c>
      <c r="L44" s="78">
        <f t="shared" si="6"/>
        <v>95.14063941623604</v>
      </c>
      <c r="M44" s="79">
        <f t="shared" si="11"/>
        <v>12.245466116252544</v>
      </c>
      <c r="N44" s="78">
        <f t="shared" si="9"/>
        <v>93.86661019622738</v>
      </c>
      <c r="R44" s="81"/>
      <c r="S44" s="82"/>
      <c r="T44" s="83"/>
      <c r="U44" s="82"/>
      <c r="V44" s="84"/>
      <c r="W44" s="85"/>
    </row>
    <row r="45" spans="1:23" ht="10.5" hidden="1">
      <c r="A45" s="190" t="s">
        <v>39</v>
      </c>
      <c r="B45" s="96" t="s">
        <v>70</v>
      </c>
      <c r="C45" s="87">
        <v>173576860.85</v>
      </c>
      <c r="D45" s="88">
        <v>170154339.85</v>
      </c>
      <c r="E45" s="89">
        <f t="shared" si="0"/>
        <v>98.02823891200704</v>
      </c>
      <c r="F45" s="90">
        <f t="shared" si="4"/>
        <v>10.38391534583949</v>
      </c>
      <c r="G45" s="91">
        <v>161771660</v>
      </c>
      <c r="H45" s="87">
        <v>163551848.08</v>
      </c>
      <c r="I45" s="87">
        <f t="shared" si="10"/>
        <v>1780188.080000013</v>
      </c>
      <c r="J45" s="89">
        <f t="shared" si="5"/>
        <v>1.1004325974030422</v>
      </c>
      <c r="K45" s="88">
        <v>156308816.2</v>
      </c>
      <c r="L45" s="89">
        <f t="shared" si="6"/>
        <v>95.57141544713261</v>
      </c>
      <c r="M45" s="90">
        <f t="shared" si="11"/>
        <v>10.195206423132456</v>
      </c>
      <c r="N45" s="89">
        <f t="shared" si="9"/>
        <v>91.86296178974597</v>
      </c>
      <c r="P45" s="12"/>
      <c r="Q45" s="12"/>
      <c r="R45" s="12"/>
      <c r="S45" s="92"/>
      <c r="T45" s="93"/>
      <c r="U45" s="92"/>
      <c r="V45" s="94"/>
      <c r="W45" s="95"/>
    </row>
    <row r="46" spans="1:23" ht="21" hidden="1">
      <c r="A46" s="190" t="s">
        <v>40</v>
      </c>
      <c r="B46" s="96" t="s">
        <v>143</v>
      </c>
      <c r="C46" s="87">
        <v>30119345.81</v>
      </c>
      <c r="D46" s="88">
        <v>29855626.62</v>
      </c>
      <c r="E46" s="89">
        <f t="shared" si="0"/>
        <v>99.12441926307562</v>
      </c>
      <c r="F46" s="90">
        <f t="shared" si="4"/>
        <v>1.8219829108817878</v>
      </c>
      <c r="G46" s="91">
        <v>33469370</v>
      </c>
      <c r="H46" s="87">
        <v>33779783</v>
      </c>
      <c r="I46" s="87">
        <f t="shared" si="10"/>
        <v>310413</v>
      </c>
      <c r="J46" s="89">
        <f t="shared" si="5"/>
        <v>0.9274539676127773</v>
      </c>
      <c r="K46" s="88">
        <v>31433759.38</v>
      </c>
      <c r="L46" s="89">
        <f t="shared" si="6"/>
        <v>93.05494762947411</v>
      </c>
      <c r="M46" s="90">
        <f t="shared" si="11"/>
        <v>2.050259693120087</v>
      </c>
      <c r="N46" s="89">
        <f t="shared" si="9"/>
        <v>105.28588054803319</v>
      </c>
      <c r="P46" s="12"/>
      <c r="Q46" s="12"/>
      <c r="R46" s="12"/>
      <c r="S46" s="92"/>
      <c r="T46" s="93"/>
      <c r="U46" s="92"/>
      <c r="V46" s="94"/>
      <c r="W46" s="95"/>
    </row>
    <row r="47" spans="1:23" s="80" customFormat="1" ht="10.5" hidden="1">
      <c r="A47" s="189" t="s">
        <v>23</v>
      </c>
      <c r="B47" s="76" t="s">
        <v>72</v>
      </c>
      <c r="C47" s="99">
        <f>SUM(C48:C50)</f>
        <v>136712322</v>
      </c>
      <c r="D47" s="99">
        <f>SUM(D48:D50)</f>
        <v>134054512.66000001</v>
      </c>
      <c r="E47" s="78">
        <f t="shared" si="0"/>
        <v>98.05591090757716</v>
      </c>
      <c r="F47" s="79">
        <f t="shared" si="4"/>
        <v>8.180871039882609</v>
      </c>
      <c r="G47" s="99">
        <f>SUM(G48:G50)</f>
        <v>106231000</v>
      </c>
      <c r="H47" s="99">
        <f>SUM(H48:H50)</f>
        <v>151814265</v>
      </c>
      <c r="I47" s="77">
        <f t="shared" si="10"/>
        <v>45583265</v>
      </c>
      <c r="J47" s="78">
        <f t="shared" si="5"/>
        <v>42.90956971128955</v>
      </c>
      <c r="K47" s="99">
        <f>SUM(K48:K50)</f>
        <v>149564723.10999998</v>
      </c>
      <c r="L47" s="78">
        <f t="shared" si="6"/>
        <v>98.51822759211724</v>
      </c>
      <c r="M47" s="79">
        <f t="shared" si="11"/>
        <v>9.75532450948918</v>
      </c>
      <c r="N47" s="78">
        <f t="shared" si="9"/>
        <v>111.57007708449042</v>
      </c>
      <c r="R47" s="81"/>
      <c r="S47" s="82"/>
      <c r="T47" s="83"/>
      <c r="U47" s="82"/>
      <c r="V47" s="84"/>
      <c r="W47" s="85"/>
    </row>
    <row r="48" spans="1:23" ht="10.5" hidden="1">
      <c r="A48" s="190" t="s">
        <v>41</v>
      </c>
      <c r="B48" s="96" t="s">
        <v>73</v>
      </c>
      <c r="C48" s="87">
        <v>128859298</v>
      </c>
      <c r="D48" s="88">
        <v>126939165.9</v>
      </c>
      <c r="E48" s="89">
        <f t="shared" si="0"/>
        <v>98.5099002324225</v>
      </c>
      <c r="F48" s="90">
        <f t="shared" si="4"/>
        <v>7.7466466852333715</v>
      </c>
      <c r="G48" s="91">
        <v>97861153</v>
      </c>
      <c r="H48" s="87">
        <v>132028588</v>
      </c>
      <c r="I48" s="87">
        <f t="shared" si="10"/>
        <v>34167435</v>
      </c>
      <c r="J48" s="89">
        <f t="shared" si="5"/>
        <v>34.91419623882831</v>
      </c>
      <c r="K48" s="88">
        <v>130403925.38</v>
      </c>
      <c r="L48" s="89">
        <f t="shared" si="6"/>
        <v>98.76946148965858</v>
      </c>
      <c r="M48" s="90">
        <f t="shared" si="11"/>
        <v>8.505565904451279</v>
      </c>
      <c r="N48" s="89">
        <f t="shared" si="9"/>
        <v>102.7294645080065</v>
      </c>
      <c r="P48" s="12"/>
      <c r="Q48" s="12"/>
      <c r="R48" s="12"/>
      <c r="S48" s="92"/>
      <c r="T48" s="93"/>
      <c r="U48" s="92"/>
      <c r="V48" s="94"/>
      <c r="W48" s="95"/>
    </row>
    <row r="49" spans="1:23" ht="10.5" hidden="1">
      <c r="A49" s="190" t="s">
        <v>260</v>
      </c>
      <c r="B49" s="207" t="s">
        <v>261</v>
      </c>
      <c r="C49" s="87">
        <v>0</v>
      </c>
      <c r="D49" s="88">
        <v>0</v>
      </c>
      <c r="E49" s="97" t="s">
        <v>14</v>
      </c>
      <c r="F49" s="90">
        <f t="shared" si="4"/>
        <v>0</v>
      </c>
      <c r="G49" s="91">
        <v>0</v>
      </c>
      <c r="H49" s="87">
        <v>11398540</v>
      </c>
      <c r="I49" s="87">
        <f>H49-G49</f>
        <v>11398540</v>
      </c>
      <c r="J49" s="97" t="s">
        <v>14</v>
      </c>
      <c r="K49" s="88">
        <v>10949713</v>
      </c>
      <c r="L49" s="89">
        <f>K49/H49*100</f>
        <v>96.06241676565595</v>
      </c>
      <c r="M49" s="90">
        <f>K49/$K$59*100</f>
        <v>0.7141925006086571</v>
      </c>
      <c r="N49" s="97" t="s">
        <v>14</v>
      </c>
      <c r="P49" s="12"/>
      <c r="Q49" s="12"/>
      <c r="R49" s="12"/>
      <c r="S49" s="92"/>
      <c r="T49" s="93"/>
      <c r="U49" s="92"/>
      <c r="V49" s="94"/>
      <c r="W49" s="95"/>
    </row>
    <row r="50" spans="1:23" ht="21" hidden="1">
      <c r="A50" s="190" t="s">
        <v>42</v>
      </c>
      <c r="B50" s="96" t="s">
        <v>74</v>
      </c>
      <c r="C50" s="87">
        <v>7853024</v>
      </c>
      <c r="D50" s="88">
        <v>7115346.76</v>
      </c>
      <c r="E50" s="89">
        <f t="shared" si="0"/>
        <v>90.60645631542702</v>
      </c>
      <c r="F50" s="90">
        <f t="shared" si="4"/>
        <v>0.4342243546492376</v>
      </c>
      <c r="G50" s="91">
        <v>8369847</v>
      </c>
      <c r="H50" s="87">
        <v>8387137</v>
      </c>
      <c r="I50" s="87">
        <f t="shared" si="10"/>
        <v>17290</v>
      </c>
      <c r="J50" s="89">
        <f t="shared" si="5"/>
        <v>0.20657486331589325</v>
      </c>
      <c r="K50" s="88">
        <v>8211084.73</v>
      </c>
      <c r="L50" s="89">
        <f t="shared" si="6"/>
        <v>97.90092530979284</v>
      </c>
      <c r="M50" s="103">
        <f t="shared" si="11"/>
        <v>0.5355661044292449</v>
      </c>
      <c r="N50" s="104">
        <f t="shared" si="9"/>
        <v>115.39964258888769</v>
      </c>
      <c r="P50" s="12"/>
      <c r="Q50" s="12"/>
      <c r="R50" s="12"/>
      <c r="S50" s="92"/>
      <c r="T50" s="93"/>
      <c r="U50" s="92"/>
      <c r="V50" s="94"/>
      <c r="W50" s="95"/>
    </row>
    <row r="51" spans="1:20" ht="10.5" hidden="1">
      <c r="A51" s="191" t="s">
        <v>134</v>
      </c>
      <c r="B51" s="105" t="s">
        <v>86</v>
      </c>
      <c r="C51" s="99">
        <f>C52</f>
        <v>7343608</v>
      </c>
      <c r="D51" s="99">
        <f>D52</f>
        <v>7340257.14</v>
      </c>
      <c r="E51" s="78">
        <f t="shared" si="0"/>
        <v>99.95437038578312</v>
      </c>
      <c r="F51" s="79">
        <f t="shared" si="4"/>
        <v>0.4479498367520121</v>
      </c>
      <c r="G51" s="99">
        <f>G52</f>
        <v>896000</v>
      </c>
      <c r="H51" s="99">
        <f>H52</f>
        <v>1111047</v>
      </c>
      <c r="I51" s="77">
        <f t="shared" si="10"/>
        <v>215047</v>
      </c>
      <c r="J51" s="78">
        <f t="shared" si="5"/>
        <v>24.000781250000003</v>
      </c>
      <c r="K51" s="99">
        <f>K52</f>
        <v>1010939.16</v>
      </c>
      <c r="L51" s="78">
        <f t="shared" si="6"/>
        <v>90.98977450998923</v>
      </c>
      <c r="M51" s="106">
        <f t="shared" si="11"/>
        <v>0.06593827314411028</v>
      </c>
      <c r="N51" s="107">
        <f t="shared" si="9"/>
        <v>13.772530590120443</v>
      </c>
      <c r="O51" s="12"/>
      <c r="P51" s="92"/>
      <c r="Q51" s="93"/>
      <c r="R51" s="92"/>
      <c r="S51" s="94"/>
      <c r="T51" s="95"/>
    </row>
    <row r="52" spans="1:20" ht="10.5" hidden="1">
      <c r="A52" s="192" t="s">
        <v>135</v>
      </c>
      <c r="B52" s="109" t="s">
        <v>136</v>
      </c>
      <c r="C52" s="110">
        <v>7343608</v>
      </c>
      <c r="D52" s="88">
        <v>7340257.14</v>
      </c>
      <c r="E52" s="89">
        <f t="shared" si="0"/>
        <v>99.95437038578312</v>
      </c>
      <c r="F52" s="90">
        <f t="shared" si="4"/>
        <v>0.4479498367520121</v>
      </c>
      <c r="G52" s="91">
        <v>896000</v>
      </c>
      <c r="H52" s="110">
        <v>1111047</v>
      </c>
      <c r="I52" s="87">
        <f t="shared" si="10"/>
        <v>215047</v>
      </c>
      <c r="J52" s="89">
        <f t="shared" si="5"/>
        <v>24.000781250000003</v>
      </c>
      <c r="K52" s="88">
        <v>1010939.16</v>
      </c>
      <c r="L52" s="89">
        <f t="shared" si="6"/>
        <v>90.98977450998923</v>
      </c>
      <c r="M52" s="103">
        <f t="shared" si="11"/>
        <v>0.06593827314411028</v>
      </c>
      <c r="N52" s="104">
        <f t="shared" si="9"/>
        <v>13.772530590120443</v>
      </c>
      <c r="O52" s="12"/>
      <c r="P52" s="92"/>
      <c r="Q52" s="93"/>
      <c r="R52" s="92"/>
      <c r="S52" s="94"/>
      <c r="T52" s="95"/>
    </row>
    <row r="53" spans="1:20" ht="11.25" customHeight="1" hidden="1">
      <c r="A53" s="191" t="s">
        <v>137</v>
      </c>
      <c r="B53" s="105" t="s">
        <v>138</v>
      </c>
      <c r="C53" s="111">
        <f>SUM(C54:C55)</f>
        <v>5200000</v>
      </c>
      <c r="D53" s="111">
        <f>SUM(D54:D55)</f>
        <v>5200000</v>
      </c>
      <c r="E53" s="78">
        <f t="shared" si="0"/>
        <v>100</v>
      </c>
      <c r="F53" s="79">
        <f t="shared" si="4"/>
        <v>0.317337540999342</v>
      </c>
      <c r="G53" s="111">
        <f>SUM(G54:G55)</f>
        <v>5000000</v>
      </c>
      <c r="H53" s="111">
        <f>SUM(H54:H55)</f>
        <v>5588010</v>
      </c>
      <c r="I53" s="77">
        <f t="shared" si="10"/>
        <v>588010</v>
      </c>
      <c r="J53" s="78">
        <f t="shared" si="5"/>
        <v>11.760199999999998</v>
      </c>
      <c r="K53" s="111">
        <f>SUM(K54:K55)</f>
        <v>5588010</v>
      </c>
      <c r="L53" s="78">
        <f t="shared" si="6"/>
        <v>100</v>
      </c>
      <c r="M53" s="106">
        <f t="shared" si="11"/>
        <v>0.3644766611988992</v>
      </c>
      <c r="N53" s="107">
        <f t="shared" si="9"/>
        <v>107.46173076923078</v>
      </c>
      <c r="O53" s="12"/>
      <c r="P53" s="92"/>
      <c r="Q53" s="93"/>
      <c r="R53" s="92"/>
      <c r="S53" s="94"/>
      <c r="T53" s="95"/>
    </row>
    <row r="54" spans="1:20" ht="11.25" customHeight="1" hidden="1">
      <c r="A54" s="192" t="s">
        <v>152</v>
      </c>
      <c r="B54" s="109" t="s">
        <v>153</v>
      </c>
      <c r="C54" s="110">
        <v>3200000</v>
      </c>
      <c r="D54" s="91">
        <v>3200000</v>
      </c>
      <c r="E54" s="89">
        <f t="shared" si="0"/>
        <v>100</v>
      </c>
      <c r="F54" s="90">
        <f t="shared" si="4"/>
        <v>0.1952846406149797</v>
      </c>
      <c r="G54" s="91">
        <v>3000000</v>
      </c>
      <c r="H54" s="110">
        <v>3326920</v>
      </c>
      <c r="I54" s="87">
        <f t="shared" si="10"/>
        <v>326920</v>
      </c>
      <c r="J54" s="89">
        <f t="shared" si="5"/>
        <v>10.897333333333336</v>
      </c>
      <c r="K54" s="91">
        <v>3326920</v>
      </c>
      <c r="L54" s="89">
        <f t="shared" si="6"/>
        <v>100</v>
      </c>
      <c r="M54" s="103">
        <f t="shared" si="11"/>
        <v>0.2169975883500283</v>
      </c>
      <c r="N54" s="104">
        <f>K54/D54*100</f>
        <v>103.96624999999999</v>
      </c>
      <c r="O54" s="12"/>
      <c r="P54" s="92"/>
      <c r="Q54" s="93"/>
      <c r="R54" s="92"/>
      <c r="S54" s="94"/>
      <c r="T54" s="95"/>
    </row>
    <row r="55" spans="1:20" ht="11.25" customHeight="1" hidden="1">
      <c r="A55" s="192" t="s">
        <v>139</v>
      </c>
      <c r="B55" s="109" t="s">
        <v>71</v>
      </c>
      <c r="C55" s="110">
        <v>2000000</v>
      </c>
      <c r="D55" s="88">
        <v>2000000</v>
      </c>
      <c r="E55" s="89">
        <f t="shared" si="0"/>
        <v>100</v>
      </c>
      <c r="F55" s="90">
        <f t="shared" si="4"/>
        <v>0.12205290038436231</v>
      </c>
      <c r="G55" s="91">
        <v>2000000</v>
      </c>
      <c r="H55" s="110">
        <v>2261090</v>
      </c>
      <c r="I55" s="87">
        <f t="shared" si="10"/>
        <v>261090</v>
      </c>
      <c r="J55" s="89">
        <f t="shared" si="5"/>
        <v>13.05449999999999</v>
      </c>
      <c r="K55" s="88">
        <v>2261090</v>
      </c>
      <c r="L55" s="89">
        <f t="shared" si="6"/>
        <v>100</v>
      </c>
      <c r="M55" s="103">
        <f t="shared" si="11"/>
        <v>0.14747907284887088</v>
      </c>
      <c r="N55" s="104">
        <f>K55/D55*100</f>
        <v>113.05449999999999</v>
      </c>
      <c r="O55" s="12"/>
      <c r="P55" s="92"/>
      <c r="Q55" s="93"/>
      <c r="R55" s="92"/>
      <c r="S55" s="94"/>
      <c r="T55" s="95"/>
    </row>
    <row r="56" spans="1:20" ht="20.25" customHeight="1" hidden="1">
      <c r="A56" s="191" t="s">
        <v>140</v>
      </c>
      <c r="B56" s="105" t="s">
        <v>262</v>
      </c>
      <c r="C56" s="99">
        <f>C57</f>
        <v>34010</v>
      </c>
      <c r="D56" s="99">
        <f>D57</f>
        <v>34010</v>
      </c>
      <c r="E56" s="78">
        <f t="shared" si="0"/>
        <v>100</v>
      </c>
      <c r="F56" s="79">
        <f t="shared" si="4"/>
        <v>0.002075509571036081</v>
      </c>
      <c r="G56" s="99">
        <f>G57</f>
        <v>35000</v>
      </c>
      <c r="H56" s="99">
        <f>H57</f>
        <v>105000</v>
      </c>
      <c r="I56" s="77">
        <f t="shared" si="10"/>
        <v>70000</v>
      </c>
      <c r="J56" s="78">
        <f t="shared" si="5"/>
        <v>200</v>
      </c>
      <c r="K56" s="99">
        <f>K57</f>
        <v>89041.43</v>
      </c>
      <c r="L56" s="78">
        <f t="shared" si="6"/>
        <v>84.80136190476189</v>
      </c>
      <c r="M56" s="106">
        <f t="shared" si="11"/>
        <v>0.005807706699661506</v>
      </c>
      <c r="N56" s="107">
        <f>K56/D56*100</f>
        <v>261.8095560129373</v>
      </c>
      <c r="O56" s="12"/>
      <c r="P56" s="92"/>
      <c r="Q56" s="93"/>
      <c r="R56" s="92"/>
      <c r="S56" s="94"/>
      <c r="T56" s="95"/>
    </row>
    <row r="57" spans="1:20" ht="20.25" customHeight="1" hidden="1">
      <c r="A57" s="192" t="s">
        <v>141</v>
      </c>
      <c r="B57" s="109" t="s">
        <v>263</v>
      </c>
      <c r="C57" s="112">
        <v>34010</v>
      </c>
      <c r="D57" s="88">
        <v>34010</v>
      </c>
      <c r="E57" s="89">
        <f t="shared" si="0"/>
        <v>100</v>
      </c>
      <c r="F57" s="90">
        <f t="shared" si="4"/>
        <v>0.002075509571036081</v>
      </c>
      <c r="G57" s="91">
        <v>35000</v>
      </c>
      <c r="H57" s="112">
        <v>105000</v>
      </c>
      <c r="I57" s="87">
        <f t="shared" si="10"/>
        <v>70000</v>
      </c>
      <c r="J57" s="89">
        <f t="shared" si="5"/>
        <v>200</v>
      </c>
      <c r="K57" s="88">
        <v>89041.43</v>
      </c>
      <c r="L57" s="89">
        <f t="shared" si="6"/>
        <v>84.80136190476189</v>
      </c>
      <c r="M57" s="103">
        <f t="shared" si="11"/>
        <v>0.005807706699661506</v>
      </c>
      <c r="N57" s="104">
        <f>K57/D57*100</f>
        <v>261.8095560129373</v>
      </c>
      <c r="O57" s="12"/>
      <c r="P57" s="92"/>
      <c r="Q57" s="93"/>
      <c r="R57" s="92"/>
      <c r="S57" s="94"/>
      <c r="T57" s="95"/>
    </row>
    <row r="58" spans="1:20" ht="10.5" customHeight="1" hidden="1">
      <c r="A58" s="108"/>
      <c r="B58" s="109"/>
      <c r="C58" s="112"/>
      <c r="D58" s="88"/>
      <c r="E58" s="89"/>
      <c r="F58" s="90"/>
      <c r="G58" s="91"/>
      <c r="H58" s="112"/>
      <c r="I58" s="87"/>
      <c r="J58" s="89"/>
      <c r="K58" s="88"/>
      <c r="L58" s="89"/>
      <c r="M58" s="103"/>
      <c r="N58" s="104"/>
      <c r="O58" s="12"/>
      <c r="P58" s="92"/>
      <c r="Q58" s="93"/>
      <c r="R58" s="92"/>
      <c r="S58" s="94"/>
      <c r="T58" s="95"/>
    </row>
    <row r="59" spans="1:23" s="64" customFormat="1" ht="10.5" hidden="1">
      <c r="A59" s="113"/>
      <c r="B59" s="114" t="s">
        <v>89</v>
      </c>
      <c r="C59" s="115">
        <f>SUM(C8,C18,C22,C28,C33,C37,C44,C47,C16,C51,C53,C56)</f>
        <v>1699518962.0800002</v>
      </c>
      <c r="D59" s="115">
        <f>SUM(D8,D18,D22,D28,D33,D37,D44,D47,D16,D51,D53,D56)</f>
        <v>1638633734.8000002</v>
      </c>
      <c r="E59" s="101">
        <f t="shared" si="0"/>
        <v>96.41750232633568</v>
      </c>
      <c r="F59" s="116">
        <f>D59/$D$59*100</f>
        <v>100</v>
      </c>
      <c r="G59" s="115">
        <f>SUM(G8,G18,G22,G28,G33,G37,G44,G47,G16,G51,G53,G56)</f>
        <v>1560437006</v>
      </c>
      <c r="H59" s="115">
        <f>SUM(H8,H18,H22,H28,H33,H37,H44,H47,H16,H51,H53,H56)</f>
        <v>1646638074.6699998</v>
      </c>
      <c r="I59" s="115">
        <f>SUM(I8,I18,I22,I28,I33,I37,I44,I47,I16,I51,I53,I56)</f>
        <v>86201068.67000005</v>
      </c>
      <c r="J59" s="101">
        <f>H59/G59*100-100</f>
        <v>5.524162035285627</v>
      </c>
      <c r="K59" s="115">
        <f>SUM(K8,K18,K22,K28,K33,K37,K44,K47,K16,K51,K53,K56)</f>
        <v>1533159896.0599997</v>
      </c>
      <c r="L59" s="101">
        <f>K59/H59*100</f>
        <v>93.10849297391948</v>
      </c>
      <c r="M59" s="117">
        <f>K59/$K$59*100</f>
        <v>100</v>
      </c>
      <c r="N59" s="118">
        <f>K59/D59*100</f>
        <v>93.56330603355522</v>
      </c>
      <c r="R59" s="119"/>
      <c r="S59" s="120"/>
      <c r="T59" s="121"/>
      <c r="U59" s="120"/>
      <c r="V59" s="122"/>
      <c r="W59" s="65"/>
    </row>
    <row r="60" spans="2:23" ht="10.5" hidden="1">
      <c r="B60" s="123"/>
      <c r="S60" s="95"/>
      <c r="T60" s="95"/>
      <c r="U60" s="95"/>
      <c r="V60" s="95"/>
      <c r="W60" s="95"/>
    </row>
    <row r="61" spans="1:14" ht="14.25" customHeight="1" hidden="1">
      <c r="A61" s="123"/>
      <c r="C61" s="125"/>
      <c r="D61" s="125"/>
      <c r="E61" s="123"/>
      <c r="F61" s="126"/>
      <c r="G61" s="127"/>
      <c r="H61" s="125"/>
      <c r="I61" s="125"/>
      <c r="J61" s="123"/>
      <c r="K61" s="123"/>
      <c r="L61" s="123"/>
      <c r="M61" s="126"/>
      <c r="N61" s="123"/>
    </row>
    <row r="62" ht="10.5" hidden="1">
      <c r="J62" s="8"/>
    </row>
    <row r="63" ht="10.5" hidden="1">
      <c r="J63" s="8"/>
    </row>
    <row r="64" ht="10.5" hidden="1">
      <c r="J64" s="8"/>
    </row>
    <row r="65" ht="10.5">
      <c r="J65" s="8"/>
    </row>
    <row r="66" ht="10.5">
      <c r="J66" s="8"/>
    </row>
  </sheetData>
  <sheetProtection/>
  <mergeCells count="6">
    <mergeCell ref="A4:N4"/>
    <mergeCell ref="A6:A7"/>
    <mergeCell ref="B6:B7"/>
    <mergeCell ref="C6:F6"/>
    <mergeCell ref="G6:M6"/>
    <mergeCell ref="N6:N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landscape" paperSize="9" r:id="rId1"/>
  <ignoredErrors>
    <ignoredError sqref="J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W66"/>
  <sheetViews>
    <sheetView zoomScale="130" zoomScaleNormal="13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50" sqref="H50"/>
    </sheetView>
  </sheetViews>
  <sheetFormatPr defaultColWidth="9.00390625" defaultRowHeight="12.75"/>
  <cols>
    <col min="1" max="1" width="4.25390625" style="57" customWidth="1"/>
    <col min="2" max="2" width="31.875" style="57" customWidth="1"/>
    <col min="3" max="3" width="11.875" style="8" customWidth="1"/>
    <col min="4" max="4" width="11.625" style="8" customWidth="1"/>
    <col min="5" max="5" width="5.625" style="9" customWidth="1"/>
    <col min="6" max="6" width="4.625" style="12" customWidth="1"/>
    <col min="7" max="7" width="11.625" style="58" customWidth="1"/>
    <col min="8" max="8" width="11.875" style="8" customWidth="1"/>
    <col min="9" max="9" width="10.125" style="8" customWidth="1"/>
    <col min="10" max="10" width="5.75390625" style="12" customWidth="1"/>
    <col min="11" max="11" width="11.875" style="10" customWidth="1"/>
    <col min="12" max="12" width="5.375" style="10" customWidth="1"/>
    <col min="13" max="13" width="4.625" style="12" customWidth="1"/>
    <col min="14" max="14" width="8.125" style="124" customWidth="1"/>
    <col min="15" max="15" width="11.625" style="9" customWidth="1"/>
    <col min="16" max="16" width="11.25390625" style="9" customWidth="1"/>
    <col min="17" max="17" width="10.125" style="9" customWidth="1"/>
    <col min="18" max="18" width="10.125" style="9" bestFit="1" customWidth="1"/>
    <col min="19" max="19" width="9.875" style="9" customWidth="1"/>
    <col min="20" max="20" width="11.25390625" style="9" customWidth="1"/>
    <col min="21" max="16384" width="9.125" style="9" customWidth="1"/>
  </cols>
  <sheetData>
    <row r="1" ht="12" hidden="1">
      <c r="N1" s="4" t="s">
        <v>92</v>
      </c>
    </row>
    <row r="2" spans="3:14" s="1" customFormat="1" ht="12" customHeight="1" hidden="1">
      <c r="C2" s="2"/>
      <c r="D2" s="59"/>
      <c r="F2" s="5"/>
      <c r="G2" s="60"/>
      <c r="H2" s="2"/>
      <c r="I2" s="2"/>
      <c r="J2" s="3"/>
      <c r="K2" s="3"/>
      <c r="L2" s="3"/>
      <c r="M2" s="3"/>
      <c r="N2" s="4" t="s">
        <v>281</v>
      </c>
    </row>
    <row r="3" spans="3:14" s="1" customFormat="1" ht="10.5" customHeight="1" hidden="1">
      <c r="C3" s="2"/>
      <c r="D3" s="59"/>
      <c r="F3" s="5"/>
      <c r="G3" s="60"/>
      <c r="H3" s="2"/>
      <c r="I3" s="2"/>
      <c r="J3" s="3"/>
      <c r="K3" s="3"/>
      <c r="L3" s="3"/>
      <c r="M3" s="3"/>
      <c r="N3" s="4"/>
    </row>
    <row r="4" spans="1:14" s="1" customFormat="1" ht="15" customHeight="1" hidden="1">
      <c r="A4" s="213" t="s">
        <v>212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4" s="1" customFormat="1" ht="13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" t="s">
        <v>101</v>
      </c>
    </row>
    <row r="6" spans="1:23" s="64" customFormat="1" ht="12.75" customHeight="1">
      <c r="A6" s="214" t="s">
        <v>51</v>
      </c>
      <c r="B6" s="214" t="s">
        <v>77</v>
      </c>
      <c r="C6" s="215" t="s">
        <v>246</v>
      </c>
      <c r="D6" s="215"/>
      <c r="E6" s="215"/>
      <c r="F6" s="215"/>
      <c r="G6" s="215" t="s">
        <v>253</v>
      </c>
      <c r="H6" s="215"/>
      <c r="I6" s="215"/>
      <c r="J6" s="215"/>
      <c r="K6" s="215"/>
      <c r="L6" s="215"/>
      <c r="M6" s="215"/>
      <c r="N6" s="227" t="s">
        <v>254</v>
      </c>
      <c r="S6" s="65"/>
      <c r="T6" s="65"/>
      <c r="U6" s="65"/>
      <c r="V6" s="65"/>
      <c r="W6" s="65"/>
    </row>
    <row r="7" spans="1:23" s="70" customFormat="1" ht="33.75" customHeight="1">
      <c r="A7" s="214"/>
      <c r="B7" s="214"/>
      <c r="C7" s="66" t="s">
        <v>271</v>
      </c>
      <c r="D7" s="66" t="s">
        <v>45</v>
      </c>
      <c r="E7" s="67" t="s">
        <v>46</v>
      </c>
      <c r="F7" s="68" t="s">
        <v>104</v>
      </c>
      <c r="G7" s="67" t="s">
        <v>272</v>
      </c>
      <c r="H7" s="66" t="s">
        <v>273</v>
      </c>
      <c r="I7" s="66" t="s">
        <v>24</v>
      </c>
      <c r="J7" s="69" t="s">
        <v>49</v>
      </c>
      <c r="K7" s="69" t="s">
        <v>45</v>
      </c>
      <c r="L7" s="63" t="s">
        <v>46</v>
      </c>
      <c r="M7" s="68" t="s">
        <v>104</v>
      </c>
      <c r="N7" s="227"/>
      <c r="R7" s="71"/>
      <c r="S7" s="72"/>
      <c r="T7" s="73"/>
      <c r="U7" s="74"/>
      <c r="V7" s="74"/>
      <c r="W7" s="75"/>
    </row>
    <row r="8" spans="1:23" s="80" customFormat="1" ht="11.25" customHeight="1" hidden="1">
      <c r="A8" s="189" t="s">
        <v>16</v>
      </c>
      <c r="B8" s="76" t="s">
        <v>53</v>
      </c>
      <c r="C8" s="77">
        <f>SUM(C9:C15)</f>
        <v>176361779.21</v>
      </c>
      <c r="D8" s="77">
        <f>SUM(D9:D15)</f>
        <v>164474634.13</v>
      </c>
      <c r="E8" s="78">
        <f aca="true" t="shared" si="0" ref="E8:E59">D8/C8*100</f>
        <v>93.25979521569377</v>
      </c>
      <c r="F8" s="79">
        <f>SUM(F9:F15)</f>
        <v>10.037303067611663</v>
      </c>
      <c r="G8" s="77">
        <f>SUM(G9:G15)</f>
        <v>124724624</v>
      </c>
      <c r="H8" s="77">
        <f>SUM(H9:H15)</f>
        <v>129920276.82</v>
      </c>
      <c r="I8" s="77">
        <f aca="true" t="shared" si="1" ref="I8:I57">H8-G8</f>
        <v>5195652.819999993</v>
      </c>
      <c r="J8" s="78">
        <f>H8/G8*100-100</f>
        <v>4.165699324938416</v>
      </c>
      <c r="K8" s="77">
        <f>SUM(K9:K15)</f>
        <v>122819265.19</v>
      </c>
      <c r="L8" s="78">
        <f>K8/H8*100</f>
        <v>94.53433151174839</v>
      </c>
      <c r="M8" s="79">
        <f aca="true" t="shared" si="2" ref="M8:M57">K8/$K$59*100</f>
        <v>8.010858195914713</v>
      </c>
      <c r="N8" s="78">
        <f aca="true" t="shared" si="3" ref="N8:N13">K8/D8*100</f>
        <v>74.67368195689326</v>
      </c>
      <c r="R8" s="81"/>
      <c r="S8" s="82"/>
      <c r="T8" s="83"/>
      <c r="U8" s="82"/>
      <c r="V8" s="84"/>
      <c r="W8" s="85"/>
    </row>
    <row r="9" spans="1:23" ht="30.75" customHeight="1" hidden="1">
      <c r="A9" s="190" t="s">
        <v>25</v>
      </c>
      <c r="B9" s="86" t="s">
        <v>96</v>
      </c>
      <c r="C9" s="87">
        <v>1914517</v>
      </c>
      <c r="D9" s="88">
        <v>1906250.95</v>
      </c>
      <c r="E9" s="89">
        <f t="shared" si="0"/>
        <v>99.56824358310739</v>
      </c>
      <c r="F9" s="90">
        <f aca="true" t="shared" si="4" ref="F9:F57">D9/$D$59*100</f>
        <v>0.11633172865397302</v>
      </c>
      <c r="G9" s="91">
        <v>1837341</v>
      </c>
      <c r="H9" s="87">
        <v>1917341</v>
      </c>
      <c r="I9" s="87">
        <f t="shared" si="1"/>
        <v>80000</v>
      </c>
      <c r="J9" s="89">
        <f>H9/G9*100-100</f>
        <v>4.354118261117563</v>
      </c>
      <c r="K9" s="88">
        <v>1851731.39</v>
      </c>
      <c r="L9" s="89">
        <f>K9/H9*100</f>
        <v>96.57809382890157</v>
      </c>
      <c r="M9" s="90">
        <f t="shared" si="2"/>
        <v>0.12077875208963415</v>
      </c>
      <c r="N9" s="89">
        <f t="shared" si="3"/>
        <v>97.13995893352866</v>
      </c>
      <c r="P9" s="12"/>
      <c r="Q9" s="12"/>
      <c r="R9" s="12"/>
      <c r="S9" s="92"/>
      <c r="T9" s="93"/>
      <c r="U9" s="92"/>
      <c r="V9" s="94"/>
      <c r="W9" s="95"/>
    </row>
    <row r="10" spans="1:23" ht="42.75" customHeight="1" hidden="1">
      <c r="A10" s="190" t="s">
        <v>26</v>
      </c>
      <c r="B10" s="86" t="s">
        <v>97</v>
      </c>
      <c r="C10" s="87">
        <v>3604156.82</v>
      </c>
      <c r="D10" s="88">
        <v>3604156.78</v>
      </c>
      <c r="E10" s="89">
        <f t="shared" si="0"/>
        <v>99.99999889017037</v>
      </c>
      <c r="F10" s="90">
        <f t="shared" si="4"/>
        <v>0.21994889421948202</v>
      </c>
      <c r="G10" s="91">
        <v>3723793</v>
      </c>
      <c r="H10" s="87">
        <v>3711439.5</v>
      </c>
      <c r="I10" s="87">
        <f t="shared" si="1"/>
        <v>-12353.5</v>
      </c>
      <c r="J10" s="89">
        <f>H10/G10*100-100</f>
        <v>-0.33174507820386623</v>
      </c>
      <c r="K10" s="88">
        <v>3603070.06</v>
      </c>
      <c r="L10" s="89">
        <f>K10/H10*100</f>
        <v>97.08012376329992</v>
      </c>
      <c r="M10" s="90">
        <f t="shared" si="2"/>
        <v>0.23500941221195332</v>
      </c>
      <c r="N10" s="89">
        <f t="shared" si="3"/>
        <v>99.96984814850369</v>
      </c>
      <c r="P10" s="12"/>
      <c r="Q10" s="12"/>
      <c r="R10" s="12"/>
      <c r="S10" s="92"/>
      <c r="T10" s="93"/>
      <c r="U10" s="92"/>
      <c r="V10" s="94"/>
      <c r="W10" s="95"/>
    </row>
    <row r="11" spans="1:23" ht="42.75" customHeight="1" hidden="1">
      <c r="A11" s="190" t="s">
        <v>27</v>
      </c>
      <c r="B11" s="86" t="s">
        <v>98</v>
      </c>
      <c r="C11" s="87">
        <v>45399764.2</v>
      </c>
      <c r="D11" s="88">
        <v>44336546.48</v>
      </c>
      <c r="E11" s="89">
        <f t="shared" si="0"/>
        <v>97.65809858545475</v>
      </c>
      <c r="F11" s="90">
        <f t="shared" si="4"/>
        <v>2.7057020454550447</v>
      </c>
      <c r="G11" s="91">
        <v>47313995</v>
      </c>
      <c r="H11" s="87">
        <v>48692433.55</v>
      </c>
      <c r="I11" s="87">
        <f t="shared" si="1"/>
        <v>1378438.549999997</v>
      </c>
      <c r="J11" s="89">
        <f>H11/G11*100-100</f>
        <v>2.913384401380597</v>
      </c>
      <c r="K11" s="88">
        <v>46466817.63</v>
      </c>
      <c r="L11" s="89">
        <f>K11/H11*100</f>
        <v>95.42923662315089</v>
      </c>
      <c r="M11" s="90">
        <f t="shared" si="2"/>
        <v>3.0307874442459024</v>
      </c>
      <c r="N11" s="89">
        <f t="shared" si="3"/>
        <v>104.80477465912001</v>
      </c>
      <c r="P11" s="12"/>
      <c r="Q11" s="12"/>
      <c r="R11" s="12"/>
      <c r="S11" s="92"/>
      <c r="T11" s="93"/>
      <c r="U11" s="92"/>
      <c r="V11" s="94"/>
      <c r="W11" s="95"/>
    </row>
    <row r="12" spans="1:23" ht="10.5" hidden="1">
      <c r="A12" s="190" t="s">
        <v>189</v>
      </c>
      <c r="B12" s="96" t="s">
        <v>190</v>
      </c>
      <c r="C12" s="87">
        <v>5100</v>
      </c>
      <c r="D12" s="88">
        <v>5100</v>
      </c>
      <c r="E12" s="89">
        <f t="shared" si="0"/>
        <v>100</v>
      </c>
      <c r="F12" s="90">
        <f t="shared" si="4"/>
        <v>0.0003112348959801239</v>
      </c>
      <c r="G12" s="91">
        <v>0</v>
      </c>
      <c r="H12" s="87">
        <v>0</v>
      </c>
      <c r="I12" s="87">
        <f t="shared" si="1"/>
        <v>0</v>
      </c>
      <c r="J12" s="97" t="s">
        <v>14</v>
      </c>
      <c r="K12" s="88">
        <v>0</v>
      </c>
      <c r="L12" s="97" t="s">
        <v>14</v>
      </c>
      <c r="M12" s="90">
        <f t="shared" si="2"/>
        <v>0</v>
      </c>
      <c r="N12" s="89">
        <f t="shared" si="3"/>
        <v>0</v>
      </c>
      <c r="P12" s="12"/>
      <c r="Q12" s="12"/>
      <c r="R12" s="12"/>
      <c r="S12" s="92"/>
      <c r="T12" s="93"/>
      <c r="U12" s="92"/>
      <c r="V12" s="94"/>
      <c r="W12" s="95"/>
    </row>
    <row r="13" spans="1:23" ht="31.5" customHeight="1" hidden="1">
      <c r="A13" s="190" t="s">
        <v>28</v>
      </c>
      <c r="B13" s="96" t="s">
        <v>99</v>
      </c>
      <c r="C13" s="87">
        <v>16680458.32</v>
      </c>
      <c r="D13" s="88">
        <v>16629664.92</v>
      </c>
      <c r="E13" s="89">
        <f t="shared" si="0"/>
        <v>99.69549158047354</v>
      </c>
      <c r="F13" s="90">
        <f t="shared" si="4"/>
        <v>1.0148494179530423</v>
      </c>
      <c r="G13" s="91">
        <v>15799415</v>
      </c>
      <c r="H13" s="87">
        <v>16332376.62</v>
      </c>
      <c r="I13" s="87">
        <f t="shared" si="1"/>
        <v>532961.6199999992</v>
      </c>
      <c r="J13" s="89">
        <f aca="true" t="shared" si="5" ref="J13:J57">H13/G13*100-100</f>
        <v>3.3732997076157574</v>
      </c>
      <c r="K13" s="88">
        <v>15909738.53</v>
      </c>
      <c r="L13" s="89">
        <f aca="true" t="shared" si="6" ref="L13:L57">K13/H13*100</f>
        <v>97.4122682826059</v>
      </c>
      <c r="M13" s="90">
        <f t="shared" si="2"/>
        <v>1.0377090198410315</v>
      </c>
      <c r="N13" s="89">
        <f t="shared" si="3"/>
        <v>95.67083044990181</v>
      </c>
      <c r="P13" s="12"/>
      <c r="Q13" s="12"/>
      <c r="R13" s="12"/>
      <c r="S13" s="92"/>
      <c r="T13" s="98"/>
      <c r="U13" s="92"/>
      <c r="V13" s="94"/>
      <c r="W13" s="95"/>
    </row>
    <row r="14" spans="1:23" ht="10.5" hidden="1">
      <c r="A14" s="190" t="s">
        <v>78</v>
      </c>
      <c r="B14" s="96" t="s">
        <v>54</v>
      </c>
      <c r="C14" s="87">
        <v>145000</v>
      </c>
      <c r="D14" s="87">
        <v>0</v>
      </c>
      <c r="E14" s="89">
        <f t="shared" si="0"/>
        <v>0</v>
      </c>
      <c r="F14" s="90">
        <f t="shared" si="4"/>
        <v>0</v>
      </c>
      <c r="G14" s="91">
        <v>300000</v>
      </c>
      <c r="H14" s="87">
        <v>92493.55</v>
      </c>
      <c r="I14" s="87">
        <f t="shared" si="1"/>
        <v>-207506.45</v>
      </c>
      <c r="J14" s="89">
        <f t="shared" si="5"/>
        <v>-69.16881666666666</v>
      </c>
      <c r="K14" s="87">
        <v>0</v>
      </c>
      <c r="L14" s="89">
        <f t="shared" si="6"/>
        <v>0</v>
      </c>
      <c r="M14" s="90">
        <f t="shared" si="2"/>
        <v>0</v>
      </c>
      <c r="N14" s="97" t="s">
        <v>14</v>
      </c>
      <c r="P14" s="12"/>
      <c r="Q14" s="12"/>
      <c r="R14" s="12"/>
      <c r="S14" s="92"/>
      <c r="T14" s="93"/>
      <c r="U14" s="92"/>
      <c r="V14" s="94"/>
      <c r="W14" s="95"/>
    </row>
    <row r="15" spans="1:23" ht="11.25" customHeight="1" hidden="1">
      <c r="A15" s="190" t="s">
        <v>144</v>
      </c>
      <c r="B15" s="96" t="s">
        <v>55</v>
      </c>
      <c r="C15" s="87">
        <v>108612782.87</v>
      </c>
      <c r="D15" s="88">
        <v>97992915</v>
      </c>
      <c r="E15" s="89">
        <f t="shared" si="0"/>
        <v>90.22226703949657</v>
      </c>
      <c r="F15" s="90">
        <f t="shared" si="4"/>
        <v>5.980159746434142</v>
      </c>
      <c r="G15" s="91">
        <v>55750080</v>
      </c>
      <c r="H15" s="87">
        <v>59174192.6</v>
      </c>
      <c r="I15" s="87">
        <f t="shared" si="1"/>
        <v>3424112.6000000015</v>
      </c>
      <c r="J15" s="89">
        <f t="shared" si="5"/>
        <v>6.141897195483864</v>
      </c>
      <c r="K15" s="88">
        <v>54987907.58</v>
      </c>
      <c r="L15" s="89">
        <f t="shared" si="6"/>
        <v>92.92548856847435</v>
      </c>
      <c r="M15" s="90">
        <f t="shared" si="2"/>
        <v>3.5865735675261927</v>
      </c>
      <c r="N15" s="89">
        <f aca="true" t="shared" si="7" ref="N15:N23">K15/D15*100</f>
        <v>56.11416660071802</v>
      </c>
      <c r="Q15" s="58"/>
      <c r="R15" s="58"/>
      <c r="S15" s="92"/>
      <c r="T15" s="93"/>
      <c r="U15" s="92"/>
      <c r="V15" s="94"/>
      <c r="W15" s="95"/>
    </row>
    <row r="16" spans="1:23" s="80" customFormat="1" ht="10.5" hidden="1">
      <c r="A16" s="189" t="s">
        <v>50</v>
      </c>
      <c r="B16" s="76" t="s">
        <v>75</v>
      </c>
      <c r="C16" s="99">
        <f>SUM(C17)</f>
        <v>1848162.69</v>
      </c>
      <c r="D16" s="99">
        <f>SUM(D17)</f>
        <v>1828082.3</v>
      </c>
      <c r="E16" s="78">
        <f t="shared" si="0"/>
        <v>98.91349446081503</v>
      </c>
      <c r="F16" s="79">
        <f t="shared" si="4"/>
        <v>0.11156137342815797</v>
      </c>
      <c r="G16" s="99">
        <f>SUM(G17)</f>
        <v>1660800</v>
      </c>
      <c r="H16" s="99">
        <f>SUM(H17)</f>
        <v>2089738.56</v>
      </c>
      <c r="I16" s="77">
        <f t="shared" si="1"/>
        <v>428938.56000000006</v>
      </c>
      <c r="J16" s="78">
        <f t="shared" si="5"/>
        <v>25.827225433526024</v>
      </c>
      <c r="K16" s="99">
        <f>SUM(K17)</f>
        <v>2089738.56</v>
      </c>
      <c r="L16" s="78">
        <f t="shared" si="6"/>
        <v>100</v>
      </c>
      <c r="M16" s="79">
        <f t="shared" si="2"/>
        <v>0.13630271476382388</v>
      </c>
      <c r="N16" s="78">
        <f t="shared" si="7"/>
        <v>114.31315537599156</v>
      </c>
      <c r="Q16" s="100"/>
      <c r="R16" s="100"/>
      <c r="S16" s="82"/>
      <c r="T16" s="83"/>
      <c r="U16" s="82"/>
      <c r="V16" s="84"/>
      <c r="W16" s="85"/>
    </row>
    <row r="17" spans="1:23" ht="11.25" customHeight="1" hidden="1">
      <c r="A17" s="190" t="s">
        <v>79</v>
      </c>
      <c r="B17" s="96" t="s">
        <v>76</v>
      </c>
      <c r="C17" s="87">
        <v>1848162.69</v>
      </c>
      <c r="D17" s="88">
        <v>1828082.3</v>
      </c>
      <c r="E17" s="89">
        <f t="shared" si="0"/>
        <v>98.91349446081503</v>
      </c>
      <c r="F17" s="90">
        <f t="shared" si="4"/>
        <v>0.11156137342815797</v>
      </c>
      <c r="G17" s="91">
        <v>1660800</v>
      </c>
      <c r="H17" s="87">
        <v>2089738.56</v>
      </c>
      <c r="I17" s="87">
        <f t="shared" si="1"/>
        <v>428938.56000000006</v>
      </c>
      <c r="J17" s="89">
        <f t="shared" si="5"/>
        <v>25.827225433526024</v>
      </c>
      <c r="K17" s="88">
        <v>2089738.56</v>
      </c>
      <c r="L17" s="89">
        <f t="shared" si="6"/>
        <v>100</v>
      </c>
      <c r="M17" s="90">
        <f t="shared" si="2"/>
        <v>0.13630271476382388</v>
      </c>
      <c r="N17" s="89">
        <f t="shared" si="7"/>
        <v>114.31315537599156</v>
      </c>
      <c r="Q17" s="58"/>
      <c r="R17" s="58"/>
      <c r="S17" s="92"/>
      <c r="T17" s="93"/>
      <c r="U17" s="92"/>
      <c r="V17" s="94"/>
      <c r="W17" s="95"/>
    </row>
    <row r="18" spans="1:23" s="80" customFormat="1" ht="22.5" customHeight="1" hidden="1">
      <c r="A18" s="189" t="s">
        <v>17</v>
      </c>
      <c r="B18" s="76" t="s">
        <v>56</v>
      </c>
      <c r="C18" s="99">
        <f>SUM(C19:C21)</f>
        <v>16187188.489999998</v>
      </c>
      <c r="D18" s="99">
        <f>SUM(D19:D21)</f>
        <v>16160762.61</v>
      </c>
      <c r="E18" s="78">
        <f t="shared" si="0"/>
        <v>99.83674817886798</v>
      </c>
      <c r="F18" s="79">
        <f t="shared" si="4"/>
        <v>0.9862339744868285</v>
      </c>
      <c r="G18" s="99">
        <f>SUM(G19:G21)</f>
        <v>14880329</v>
      </c>
      <c r="H18" s="99">
        <f>SUM(H19:H21)</f>
        <v>16029773</v>
      </c>
      <c r="I18" s="77">
        <f t="shared" si="1"/>
        <v>1149444</v>
      </c>
      <c r="J18" s="78">
        <f t="shared" si="5"/>
        <v>7.7245872722303375</v>
      </c>
      <c r="K18" s="99">
        <f>SUM(K19:K21)</f>
        <v>15290835.44</v>
      </c>
      <c r="L18" s="78">
        <f t="shared" si="6"/>
        <v>95.39021818961504</v>
      </c>
      <c r="M18" s="79">
        <f t="shared" si="2"/>
        <v>0.9973412087868492</v>
      </c>
      <c r="N18" s="101">
        <f t="shared" si="7"/>
        <v>94.61704134270431</v>
      </c>
      <c r="R18" s="81"/>
      <c r="S18" s="82"/>
      <c r="T18" s="83"/>
      <c r="U18" s="82"/>
      <c r="V18" s="84"/>
      <c r="W18" s="85"/>
    </row>
    <row r="19" spans="1:23" ht="31.5" customHeight="1" hidden="1">
      <c r="A19" s="190" t="s">
        <v>30</v>
      </c>
      <c r="B19" s="96" t="s">
        <v>235</v>
      </c>
      <c r="C19" s="87">
        <v>9054590.02</v>
      </c>
      <c r="D19" s="87">
        <v>9031964.14</v>
      </c>
      <c r="E19" s="89">
        <f t="shared" si="0"/>
        <v>99.7501170130285</v>
      </c>
      <c r="F19" s="90">
        <f t="shared" si="4"/>
        <v>0.5511887097272764</v>
      </c>
      <c r="G19" s="91">
        <v>7671350</v>
      </c>
      <c r="H19" s="87">
        <v>9158294</v>
      </c>
      <c r="I19" s="87">
        <f t="shared" si="1"/>
        <v>1486944</v>
      </c>
      <c r="J19" s="89">
        <f t="shared" si="5"/>
        <v>19.383081204742325</v>
      </c>
      <c r="K19" s="87">
        <v>8590776.44</v>
      </c>
      <c r="L19" s="89">
        <f t="shared" si="6"/>
        <v>93.80323933693327</v>
      </c>
      <c r="M19" s="90">
        <f t="shared" si="2"/>
        <v>0.5603314084902077</v>
      </c>
      <c r="N19" s="89">
        <f t="shared" si="7"/>
        <v>95.11526293548813</v>
      </c>
      <c r="P19" s="12"/>
      <c r="Q19" s="12"/>
      <c r="R19" s="12"/>
      <c r="S19" s="92"/>
      <c r="T19" s="93"/>
      <c r="U19" s="92"/>
      <c r="V19" s="94"/>
      <c r="W19" s="95"/>
    </row>
    <row r="20" spans="1:23" ht="11.25" customHeight="1" hidden="1">
      <c r="A20" s="190" t="s">
        <v>29</v>
      </c>
      <c r="B20" s="96" t="s">
        <v>100</v>
      </c>
      <c r="C20" s="87">
        <v>6176598.47</v>
      </c>
      <c r="D20" s="88">
        <v>6172798.47</v>
      </c>
      <c r="E20" s="89">
        <f t="shared" si="0"/>
        <v>99.93847746427979</v>
      </c>
      <c r="F20" s="90">
        <f t="shared" si="4"/>
        <v>0.37670397837582703</v>
      </c>
      <c r="G20" s="91">
        <v>6563979</v>
      </c>
      <c r="H20" s="87">
        <v>6226479</v>
      </c>
      <c r="I20" s="87">
        <f t="shared" si="1"/>
        <v>-337500</v>
      </c>
      <c r="J20" s="89">
        <f t="shared" si="5"/>
        <v>-5.141698350954499</v>
      </c>
      <c r="K20" s="88">
        <v>6070679</v>
      </c>
      <c r="L20" s="89">
        <f t="shared" si="6"/>
        <v>97.49778325760032</v>
      </c>
      <c r="M20" s="90">
        <f t="shared" si="2"/>
        <v>0.39595863520828917</v>
      </c>
      <c r="N20" s="89">
        <f t="shared" si="7"/>
        <v>98.34565358813666</v>
      </c>
      <c r="P20" s="12"/>
      <c r="Q20" s="12"/>
      <c r="R20" s="12"/>
      <c r="S20" s="92"/>
      <c r="T20" s="93"/>
      <c r="U20" s="92"/>
      <c r="V20" s="94"/>
      <c r="W20" s="95"/>
    </row>
    <row r="21" spans="1:23" ht="30.75" customHeight="1" hidden="1">
      <c r="A21" s="190" t="s">
        <v>148</v>
      </c>
      <c r="B21" s="96" t="s">
        <v>149</v>
      </c>
      <c r="C21" s="87">
        <v>956000</v>
      </c>
      <c r="D21" s="88">
        <v>956000</v>
      </c>
      <c r="E21" s="89">
        <f>D21/C21*100</f>
        <v>100</v>
      </c>
      <c r="F21" s="90">
        <f t="shared" si="4"/>
        <v>0.05834128638372519</v>
      </c>
      <c r="G21" s="91">
        <v>645000</v>
      </c>
      <c r="H21" s="87">
        <v>645000</v>
      </c>
      <c r="I21" s="87">
        <f t="shared" si="1"/>
        <v>0</v>
      </c>
      <c r="J21" s="89">
        <f t="shared" si="5"/>
        <v>0</v>
      </c>
      <c r="K21" s="88">
        <v>629380</v>
      </c>
      <c r="L21" s="89">
        <f t="shared" si="6"/>
        <v>97.5782945736434</v>
      </c>
      <c r="M21" s="90">
        <f t="shared" si="2"/>
        <v>0.041051165088352236</v>
      </c>
      <c r="N21" s="89">
        <f t="shared" si="7"/>
        <v>65.8347280334728</v>
      </c>
      <c r="P21" s="12"/>
      <c r="Q21" s="12"/>
      <c r="R21" s="12"/>
      <c r="S21" s="92"/>
      <c r="T21" s="93"/>
      <c r="U21" s="92"/>
      <c r="V21" s="94"/>
      <c r="W21" s="95"/>
    </row>
    <row r="22" spans="1:23" s="80" customFormat="1" ht="10.5" hidden="1">
      <c r="A22" s="189" t="s">
        <v>18</v>
      </c>
      <c r="B22" s="76" t="s">
        <v>57</v>
      </c>
      <c r="C22" s="99">
        <f>SUM(C23:C27)</f>
        <v>100199480.46000001</v>
      </c>
      <c r="D22" s="99">
        <f>SUM(D23:D27)</f>
        <v>94946762.85000001</v>
      </c>
      <c r="E22" s="78">
        <f t="shared" si="0"/>
        <v>94.75773967501068</v>
      </c>
      <c r="F22" s="79">
        <f t="shared" si="4"/>
        <v>5.794263893974362</v>
      </c>
      <c r="G22" s="99">
        <f>SUM(G23:G27)</f>
        <v>121181735</v>
      </c>
      <c r="H22" s="99">
        <f>SUM(H23:H27)</f>
        <v>120231933.55000001</v>
      </c>
      <c r="I22" s="77">
        <f t="shared" si="1"/>
        <v>-949801.4499999881</v>
      </c>
      <c r="J22" s="78">
        <f t="shared" si="5"/>
        <v>-0.7837826797908036</v>
      </c>
      <c r="K22" s="99">
        <f>SUM(K23:K27)</f>
        <v>110131482.30999999</v>
      </c>
      <c r="L22" s="78">
        <f t="shared" si="6"/>
        <v>91.59919420592232</v>
      </c>
      <c r="M22" s="79">
        <f t="shared" si="2"/>
        <v>7.183300488945872</v>
      </c>
      <c r="N22" s="78">
        <f t="shared" si="7"/>
        <v>115.99287748650187</v>
      </c>
      <c r="R22" s="81"/>
      <c r="S22" s="102"/>
      <c r="T22" s="83"/>
      <c r="U22" s="82"/>
      <c r="V22" s="84"/>
      <c r="W22" s="85"/>
    </row>
    <row r="23" spans="1:23" ht="10.5" hidden="1">
      <c r="A23" s="190" t="s">
        <v>31</v>
      </c>
      <c r="B23" s="96" t="s">
        <v>58</v>
      </c>
      <c r="C23" s="87">
        <v>2478200</v>
      </c>
      <c r="D23" s="88">
        <v>2293420</v>
      </c>
      <c r="E23" s="89">
        <f t="shared" si="0"/>
        <v>92.54378177709629</v>
      </c>
      <c r="F23" s="90">
        <f t="shared" si="4"/>
        <v>0.1399592813997521</v>
      </c>
      <c r="G23" s="91">
        <v>2055200</v>
      </c>
      <c r="H23" s="87">
        <v>2055200</v>
      </c>
      <c r="I23" s="87">
        <f t="shared" si="1"/>
        <v>0</v>
      </c>
      <c r="J23" s="89">
        <f t="shared" si="5"/>
        <v>0</v>
      </c>
      <c r="K23" s="88">
        <v>1622500</v>
      </c>
      <c r="L23" s="89">
        <f t="shared" si="6"/>
        <v>78.94608797197353</v>
      </c>
      <c r="M23" s="90">
        <f t="shared" si="2"/>
        <v>0.10582718763839255</v>
      </c>
      <c r="N23" s="89">
        <f t="shared" si="7"/>
        <v>70.74587297573058</v>
      </c>
      <c r="P23" s="12"/>
      <c r="Q23" s="12"/>
      <c r="R23" s="12"/>
      <c r="S23" s="92"/>
      <c r="T23" s="93"/>
      <c r="U23" s="92"/>
      <c r="V23" s="94"/>
      <c r="W23" s="95"/>
    </row>
    <row r="24" spans="1:23" ht="10.5" hidden="1">
      <c r="A24" s="190" t="s">
        <v>150</v>
      </c>
      <c r="B24" s="96" t="s">
        <v>151</v>
      </c>
      <c r="C24" s="87">
        <v>0</v>
      </c>
      <c r="D24" s="88">
        <v>0</v>
      </c>
      <c r="E24" s="97" t="s">
        <v>14</v>
      </c>
      <c r="F24" s="90">
        <f t="shared" si="4"/>
        <v>0</v>
      </c>
      <c r="G24" s="91">
        <v>63000</v>
      </c>
      <c r="H24" s="87">
        <v>63000</v>
      </c>
      <c r="I24" s="87">
        <f t="shared" si="1"/>
        <v>0</v>
      </c>
      <c r="J24" s="89">
        <f t="shared" si="5"/>
        <v>0</v>
      </c>
      <c r="K24" s="88">
        <v>59160</v>
      </c>
      <c r="L24" s="89">
        <f t="shared" si="6"/>
        <v>93.9047619047619</v>
      </c>
      <c r="M24" s="90">
        <f t="shared" si="2"/>
        <v>0.003858697331702498</v>
      </c>
      <c r="N24" s="97" t="s">
        <v>14</v>
      </c>
      <c r="P24" s="12"/>
      <c r="Q24" s="12"/>
      <c r="R24" s="12"/>
      <c r="S24" s="92"/>
      <c r="T24" s="93"/>
      <c r="U24" s="92"/>
      <c r="V24" s="94"/>
      <c r="W24" s="95"/>
    </row>
    <row r="25" spans="1:23" ht="10.5" hidden="1">
      <c r="A25" s="190" t="s">
        <v>32</v>
      </c>
      <c r="B25" s="96" t="s">
        <v>59</v>
      </c>
      <c r="C25" s="87">
        <v>1645797</v>
      </c>
      <c r="D25" s="88">
        <v>1645797</v>
      </c>
      <c r="E25" s="89">
        <f t="shared" si="0"/>
        <v>100</v>
      </c>
      <c r="F25" s="90">
        <f t="shared" si="4"/>
        <v>0.10043714864694116</v>
      </c>
      <c r="G25" s="91">
        <v>2108334</v>
      </c>
      <c r="H25" s="87">
        <v>2048042.33</v>
      </c>
      <c r="I25" s="87">
        <f t="shared" si="1"/>
        <v>-60291.669999999925</v>
      </c>
      <c r="J25" s="89">
        <f t="shared" si="5"/>
        <v>-2.859683048321557</v>
      </c>
      <c r="K25" s="88">
        <v>1592522.27</v>
      </c>
      <c r="L25" s="89">
        <f t="shared" si="6"/>
        <v>77.75826928342833</v>
      </c>
      <c r="M25" s="90">
        <f t="shared" si="2"/>
        <v>0.10387189712518265</v>
      </c>
      <c r="N25" s="89">
        <f aca="true" t="shared" si="8" ref="N25:N53">K25/D25*100</f>
        <v>96.76298291952166</v>
      </c>
      <c r="P25" s="12"/>
      <c r="Q25" s="12"/>
      <c r="R25" s="12"/>
      <c r="S25" s="92"/>
      <c r="T25" s="93"/>
      <c r="U25" s="92"/>
      <c r="V25" s="94"/>
      <c r="W25" s="95"/>
    </row>
    <row r="26" spans="1:23" ht="12.75" customHeight="1" hidden="1">
      <c r="A26" s="190" t="s">
        <v>146</v>
      </c>
      <c r="B26" s="96" t="s">
        <v>236</v>
      </c>
      <c r="C26" s="87">
        <v>93043381.95</v>
      </c>
      <c r="D26" s="88">
        <v>88498809.23</v>
      </c>
      <c r="E26" s="89">
        <f t="shared" si="0"/>
        <v>95.115641086174</v>
      </c>
      <c r="F26" s="90">
        <f t="shared" si="4"/>
        <v>5.4007681735419375</v>
      </c>
      <c r="G26" s="91">
        <v>110597051</v>
      </c>
      <c r="H26" s="87">
        <v>110824514.43</v>
      </c>
      <c r="I26" s="87">
        <f t="shared" si="1"/>
        <v>227463.43000000715</v>
      </c>
      <c r="J26" s="89">
        <f t="shared" si="5"/>
        <v>0.2056686213089023</v>
      </c>
      <c r="K26" s="88">
        <v>102826560.52</v>
      </c>
      <c r="L26" s="89">
        <f t="shared" si="6"/>
        <v>92.7832267516482</v>
      </c>
      <c r="M26" s="90">
        <f t="shared" si="2"/>
        <v>6.706838652918686</v>
      </c>
      <c r="N26" s="89">
        <f t="shared" si="8"/>
        <v>116.18976731400252</v>
      </c>
      <c r="P26" s="12"/>
      <c r="Q26" s="12"/>
      <c r="R26" s="12"/>
      <c r="S26" s="92"/>
      <c r="T26" s="93"/>
      <c r="U26" s="92"/>
      <c r="V26" s="94"/>
      <c r="W26" s="95"/>
    </row>
    <row r="27" spans="1:23" ht="21" hidden="1">
      <c r="A27" s="190" t="s">
        <v>80</v>
      </c>
      <c r="B27" s="96" t="s">
        <v>60</v>
      </c>
      <c r="C27" s="87">
        <v>3032101.51</v>
      </c>
      <c r="D27" s="88">
        <v>2508736.62</v>
      </c>
      <c r="E27" s="89">
        <f t="shared" si="0"/>
        <v>82.73920288374515</v>
      </c>
      <c r="F27" s="90">
        <f t="shared" si="4"/>
        <v>0.15309929038573092</v>
      </c>
      <c r="G27" s="91">
        <v>6358150</v>
      </c>
      <c r="H27" s="87">
        <v>5241176.79</v>
      </c>
      <c r="I27" s="87">
        <f t="shared" si="1"/>
        <v>-1116973.21</v>
      </c>
      <c r="J27" s="89">
        <f t="shared" si="5"/>
        <v>-17.567581922414547</v>
      </c>
      <c r="K27" s="88">
        <v>4030739.52</v>
      </c>
      <c r="L27" s="89">
        <f t="shared" si="6"/>
        <v>76.90523868018579</v>
      </c>
      <c r="M27" s="90">
        <f t="shared" si="2"/>
        <v>0.2629040539319102</v>
      </c>
      <c r="N27" s="89">
        <f t="shared" si="8"/>
        <v>160.66810233750243</v>
      </c>
      <c r="P27" s="12"/>
      <c r="Q27" s="12"/>
      <c r="R27" s="12"/>
      <c r="S27" s="92"/>
      <c r="T27" s="93"/>
      <c r="U27" s="92"/>
      <c r="V27" s="94"/>
      <c r="W27" s="95"/>
    </row>
    <row r="28" spans="1:23" s="80" customFormat="1" ht="11.25" customHeight="1" hidden="1">
      <c r="A28" s="189" t="s">
        <v>19</v>
      </c>
      <c r="B28" s="76" t="s">
        <v>61</v>
      </c>
      <c r="C28" s="99">
        <f>SUM(C29:C32)</f>
        <v>198212475.78</v>
      </c>
      <c r="D28" s="99">
        <f>SUM(D29:D32)</f>
        <v>184358432.1</v>
      </c>
      <c r="E28" s="78">
        <f t="shared" si="0"/>
        <v>93.0105087353952</v>
      </c>
      <c r="F28" s="79">
        <f t="shared" si="4"/>
        <v>11.250740674059262</v>
      </c>
      <c r="G28" s="99">
        <f>SUM(G29:G32)</f>
        <v>121660622</v>
      </c>
      <c r="H28" s="99">
        <f>SUM(H29:H32)</f>
        <v>132217488.93</v>
      </c>
      <c r="I28" s="77">
        <f t="shared" si="1"/>
        <v>10556866.930000007</v>
      </c>
      <c r="J28" s="78">
        <f t="shared" si="5"/>
        <v>8.677308036449134</v>
      </c>
      <c r="K28" s="99">
        <f>SUM(K29:K32)</f>
        <v>95457648.69999999</v>
      </c>
      <c r="L28" s="78">
        <f t="shared" si="6"/>
        <v>72.19744488608326</v>
      </c>
      <c r="M28" s="79">
        <f t="shared" si="2"/>
        <v>6.226203081968972</v>
      </c>
      <c r="N28" s="78">
        <f t="shared" si="8"/>
        <v>51.77829275973757</v>
      </c>
      <c r="R28" s="81"/>
      <c r="S28" s="82"/>
      <c r="T28" s="83"/>
      <c r="U28" s="82"/>
      <c r="V28" s="84"/>
      <c r="W28" s="85"/>
    </row>
    <row r="29" spans="1:23" ht="10.5">
      <c r="A29" s="190" t="s">
        <v>33</v>
      </c>
      <c r="B29" s="96" t="s">
        <v>62</v>
      </c>
      <c r="C29" s="87">
        <v>6782957</v>
      </c>
      <c r="D29" s="88">
        <v>6782957</v>
      </c>
      <c r="E29" s="89">
        <f t="shared" si="0"/>
        <v>100</v>
      </c>
      <c r="F29" s="90">
        <f t="shared" si="4"/>
        <v>0.4139397875162066</v>
      </c>
      <c r="G29" s="91">
        <v>2100000</v>
      </c>
      <c r="H29" s="87">
        <v>1015923.3799999999</v>
      </c>
      <c r="I29" s="87">
        <f t="shared" si="1"/>
        <v>-1084076.62</v>
      </c>
      <c r="J29" s="89">
        <f t="shared" si="5"/>
        <v>-51.6226961904762</v>
      </c>
      <c r="K29" s="88">
        <v>726569.93</v>
      </c>
      <c r="L29" s="89">
        <f t="shared" si="6"/>
        <v>71.51818181406556</v>
      </c>
      <c r="M29" s="90">
        <f t="shared" si="2"/>
        <v>0.04739035581788829</v>
      </c>
      <c r="N29" s="89">
        <f t="shared" si="8"/>
        <v>10.711698894744579</v>
      </c>
      <c r="P29" s="12"/>
      <c r="Q29" s="12"/>
      <c r="R29" s="12"/>
      <c r="S29" s="92"/>
      <c r="T29" s="93"/>
      <c r="U29" s="92"/>
      <c r="V29" s="94"/>
      <c r="W29" s="95"/>
    </row>
    <row r="30" spans="1:23" ht="10.5">
      <c r="A30" s="190" t="s">
        <v>34</v>
      </c>
      <c r="B30" s="96" t="s">
        <v>63</v>
      </c>
      <c r="C30" s="87">
        <v>151693195.09</v>
      </c>
      <c r="D30" s="88">
        <v>138120917.06</v>
      </c>
      <c r="E30" s="89">
        <f t="shared" si="0"/>
        <v>91.05281023189767</v>
      </c>
      <c r="F30" s="90">
        <f t="shared" si="4"/>
        <v>8.429029265460475</v>
      </c>
      <c r="G30" s="91">
        <v>67322266</v>
      </c>
      <c r="H30" s="87">
        <v>82638259.87</v>
      </c>
      <c r="I30" s="87">
        <f t="shared" si="1"/>
        <v>15315993.870000005</v>
      </c>
      <c r="J30" s="89">
        <f t="shared" si="5"/>
        <v>22.75026492720849</v>
      </c>
      <c r="K30" s="88">
        <v>54778522.36</v>
      </c>
      <c r="L30" s="89">
        <f t="shared" si="6"/>
        <v>66.28711984760237</v>
      </c>
      <c r="M30" s="90">
        <f t="shared" si="2"/>
        <v>3.572916464927952</v>
      </c>
      <c r="N30" s="89">
        <f t="shared" si="8"/>
        <v>39.659831056728436</v>
      </c>
      <c r="P30" s="12"/>
      <c r="Q30" s="12"/>
      <c r="R30" s="12"/>
      <c r="S30" s="92"/>
      <c r="T30" s="93"/>
      <c r="U30" s="92"/>
      <c r="V30" s="94"/>
      <c r="W30" s="95"/>
    </row>
    <row r="31" spans="1:23" ht="10.5">
      <c r="A31" s="190" t="s">
        <v>82</v>
      </c>
      <c r="B31" s="96" t="s">
        <v>83</v>
      </c>
      <c r="C31" s="87">
        <v>35232823.690000005</v>
      </c>
      <c r="D31" s="88">
        <v>34972895.82</v>
      </c>
      <c r="E31" s="89">
        <f t="shared" si="0"/>
        <v>99.26225649046182</v>
      </c>
      <c r="F31" s="90">
        <f t="shared" si="4"/>
        <v>2.1342716848355705</v>
      </c>
      <c r="G31" s="91">
        <v>49399406</v>
      </c>
      <c r="H31" s="87">
        <v>44609455.68</v>
      </c>
      <c r="I31" s="87">
        <f t="shared" si="1"/>
        <v>-4789950.32</v>
      </c>
      <c r="J31" s="89">
        <f t="shared" si="5"/>
        <v>-9.69637230050904</v>
      </c>
      <c r="K31" s="88">
        <v>36344676.41</v>
      </c>
      <c r="L31" s="89">
        <f t="shared" si="6"/>
        <v>81.47303269224736</v>
      </c>
      <c r="M31" s="90">
        <f t="shared" si="2"/>
        <v>2.3705731217859656</v>
      </c>
      <c r="N31" s="89">
        <f t="shared" si="8"/>
        <v>103.92241064926489</v>
      </c>
      <c r="P31" s="12"/>
      <c r="Q31" s="12"/>
      <c r="R31" s="12"/>
      <c r="S31" s="92"/>
      <c r="T31" s="93"/>
      <c r="U31" s="92"/>
      <c r="V31" s="94"/>
      <c r="W31" s="95"/>
    </row>
    <row r="32" spans="1:23" ht="21">
      <c r="A32" s="190" t="s">
        <v>81</v>
      </c>
      <c r="B32" s="96" t="s">
        <v>64</v>
      </c>
      <c r="C32" s="87">
        <v>4503500</v>
      </c>
      <c r="D32" s="88">
        <v>4481662.22</v>
      </c>
      <c r="E32" s="89">
        <f t="shared" si="0"/>
        <v>99.5150931497724</v>
      </c>
      <c r="F32" s="90">
        <f t="shared" si="4"/>
        <v>0.27349993624701</v>
      </c>
      <c r="G32" s="91">
        <v>2838950</v>
      </c>
      <c r="H32" s="87">
        <v>3953850</v>
      </c>
      <c r="I32" s="87">
        <f t="shared" si="1"/>
        <v>1114900</v>
      </c>
      <c r="J32" s="89">
        <f t="shared" si="5"/>
        <v>39.27156166892689</v>
      </c>
      <c r="K32" s="88">
        <v>3607880</v>
      </c>
      <c r="L32" s="89">
        <f t="shared" si="6"/>
        <v>91.24979450409096</v>
      </c>
      <c r="M32" s="90">
        <f t="shared" si="2"/>
        <v>0.23532313943716715</v>
      </c>
      <c r="N32" s="89">
        <f t="shared" si="8"/>
        <v>80.50316652378145</v>
      </c>
      <c r="P32" s="12"/>
      <c r="Q32" s="12"/>
      <c r="R32" s="12"/>
      <c r="S32" s="92"/>
      <c r="T32" s="93"/>
      <c r="U32" s="92"/>
      <c r="V32" s="94"/>
      <c r="W32" s="95"/>
    </row>
    <row r="33" spans="1:23" s="80" customFormat="1" ht="10.5">
      <c r="A33" s="189" t="s">
        <v>20</v>
      </c>
      <c r="B33" s="76" t="s">
        <v>65</v>
      </c>
      <c r="C33" s="99">
        <f>SUM(C34:C36)</f>
        <v>314566.08</v>
      </c>
      <c r="D33" s="99">
        <f>SUM(D34:D36)</f>
        <v>314566.07999999996</v>
      </c>
      <c r="E33" s="78">
        <f t="shared" si="0"/>
        <v>99.99999999999997</v>
      </c>
      <c r="F33" s="79">
        <f t="shared" si="4"/>
        <v>0.01919685121326967</v>
      </c>
      <c r="G33" s="99">
        <f>SUM(G34:G36)</f>
        <v>390000</v>
      </c>
      <c r="H33" s="99">
        <f>SUM(H34:H36)</f>
        <v>203096</v>
      </c>
      <c r="I33" s="77">
        <f t="shared" si="1"/>
        <v>-186904</v>
      </c>
      <c r="J33" s="78">
        <f t="shared" si="5"/>
        <v>-47.92410256410257</v>
      </c>
      <c r="K33" s="99">
        <f>SUM(K34:K36)</f>
        <v>203096</v>
      </c>
      <c r="L33" s="78">
        <f t="shared" si="6"/>
        <v>100</v>
      </c>
      <c r="M33" s="79">
        <f t="shared" si="2"/>
        <v>0.013246889676799366</v>
      </c>
      <c r="N33" s="78">
        <f t="shared" si="8"/>
        <v>64.56385888777328</v>
      </c>
      <c r="R33" s="81"/>
      <c r="S33" s="82"/>
      <c r="T33" s="83"/>
      <c r="U33" s="82"/>
      <c r="V33" s="84"/>
      <c r="W33" s="85"/>
    </row>
    <row r="34" spans="1:23" s="80" customFormat="1" ht="11.25" customHeight="1">
      <c r="A34" s="190" t="s">
        <v>147</v>
      </c>
      <c r="B34" s="96" t="s">
        <v>157</v>
      </c>
      <c r="C34" s="87">
        <v>100000</v>
      </c>
      <c r="D34" s="91">
        <v>100000</v>
      </c>
      <c r="E34" s="89">
        <f>D34/C34*100</f>
        <v>100</v>
      </c>
      <c r="F34" s="90">
        <f t="shared" si="4"/>
        <v>0.006102645019218115</v>
      </c>
      <c r="G34" s="91">
        <v>100000</v>
      </c>
      <c r="H34" s="87">
        <v>100000</v>
      </c>
      <c r="I34" s="87">
        <f t="shared" si="1"/>
        <v>0</v>
      </c>
      <c r="J34" s="89">
        <f t="shared" si="5"/>
        <v>0</v>
      </c>
      <c r="K34" s="91">
        <v>100000</v>
      </c>
      <c r="L34" s="89">
        <f t="shared" si="6"/>
        <v>100</v>
      </c>
      <c r="M34" s="90">
        <f t="shared" si="2"/>
        <v>0.006522476896048847</v>
      </c>
      <c r="N34" s="89">
        <f t="shared" si="8"/>
        <v>100</v>
      </c>
      <c r="R34" s="81"/>
      <c r="S34" s="82"/>
      <c r="T34" s="83"/>
      <c r="U34" s="82"/>
      <c r="V34" s="84"/>
      <c r="W34" s="85"/>
    </row>
    <row r="35" spans="1:23" ht="21.75" customHeight="1">
      <c r="A35" s="190" t="s">
        <v>84</v>
      </c>
      <c r="B35" s="96" t="s">
        <v>85</v>
      </c>
      <c r="C35" s="87">
        <v>144566.08000000002</v>
      </c>
      <c r="D35" s="87">
        <v>144566.08</v>
      </c>
      <c r="E35" s="89">
        <f t="shared" si="0"/>
        <v>99.99999999999997</v>
      </c>
      <c r="F35" s="90">
        <f t="shared" si="4"/>
        <v>0.008822354680598875</v>
      </c>
      <c r="G35" s="91">
        <v>290000</v>
      </c>
      <c r="H35" s="87">
        <v>103096</v>
      </c>
      <c r="I35" s="87">
        <f t="shared" si="1"/>
        <v>-186904</v>
      </c>
      <c r="J35" s="89">
        <f t="shared" si="5"/>
        <v>-64.4496551724138</v>
      </c>
      <c r="K35" s="87">
        <v>103096</v>
      </c>
      <c r="L35" s="89">
        <f t="shared" si="6"/>
        <v>100</v>
      </c>
      <c r="M35" s="90">
        <f t="shared" si="2"/>
        <v>0.006724412780750519</v>
      </c>
      <c r="N35" s="89">
        <f t="shared" si="8"/>
        <v>71.31410079044822</v>
      </c>
      <c r="P35" s="12"/>
      <c r="Q35" s="12"/>
      <c r="R35" s="12"/>
      <c r="S35" s="92"/>
      <c r="T35" s="93"/>
      <c r="U35" s="92"/>
      <c r="V35" s="94"/>
      <c r="W35" s="95"/>
    </row>
    <row r="36" spans="1:23" ht="21.75" customHeight="1">
      <c r="A36" s="190" t="s">
        <v>249</v>
      </c>
      <c r="B36" s="96" t="s">
        <v>250</v>
      </c>
      <c r="C36" s="87">
        <v>70000</v>
      </c>
      <c r="D36" s="87">
        <v>70000</v>
      </c>
      <c r="E36" s="89">
        <f t="shared" si="0"/>
        <v>100</v>
      </c>
      <c r="F36" s="90">
        <f t="shared" si="4"/>
        <v>0.0042718515134526815</v>
      </c>
      <c r="G36" s="91">
        <v>0</v>
      </c>
      <c r="H36" s="87">
        <v>0</v>
      </c>
      <c r="I36" s="87">
        <f>H36-G36</f>
        <v>0</v>
      </c>
      <c r="J36" s="97" t="s">
        <v>14</v>
      </c>
      <c r="K36" s="87">
        <v>0</v>
      </c>
      <c r="L36" s="97" t="s">
        <v>14</v>
      </c>
      <c r="M36" s="90">
        <f t="shared" si="2"/>
        <v>0</v>
      </c>
      <c r="N36" s="89">
        <f t="shared" si="8"/>
        <v>0</v>
      </c>
      <c r="P36" s="12"/>
      <c r="Q36" s="12"/>
      <c r="R36" s="12"/>
      <c r="S36" s="92"/>
      <c r="T36" s="93"/>
      <c r="U36" s="92"/>
      <c r="V36" s="94"/>
      <c r="W36" s="95"/>
    </row>
    <row r="37" spans="1:23" s="80" customFormat="1" ht="11.25" customHeight="1">
      <c r="A37" s="189" t="s">
        <v>21</v>
      </c>
      <c r="B37" s="76" t="s">
        <v>66</v>
      </c>
      <c r="C37" s="99">
        <f>SUM(C38:C43)</f>
        <v>853409162.71</v>
      </c>
      <c r="D37" s="99">
        <f>SUM(D38:D43)</f>
        <v>829911748.4599999</v>
      </c>
      <c r="E37" s="78">
        <f t="shared" si="0"/>
        <v>97.24664143804314</v>
      </c>
      <c r="F37" s="79">
        <f t="shared" si="4"/>
        <v>50.64656798130016</v>
      </c>
      <c r="G37" s="99">
        <f>SUM(G38:G43)</f>
        <v>868535866</v>
      </c>
      <c r="H37" s="99">
        <f>SUM(H38:H43)</f>
        <v>889995814.73</v>
      </c>
      <c r="I37" s="77">
        <f t="shared" si="1"/>
        <v>21459948.73000002</v>
      </c>
      <c r="J37" s="78">
        <f t="shared" si="5"/>
        <v>2.4708189460076966</v>
      </c>
      <c r="K37" s="99">
        <f>SUM(K38:K43)</f>
        <v>843172540.5799999</v>
      </c>
      <c r="L37" s="78">
        <f t="shared" si="6"/>
        <v>94.7389332202416</v>
      </c>
      <c r="M37" s="79">
        <f t="shared" si="2"/>
        <v>54.99573415315858</v>
      </c>
      <c r="N37" s="78">
        <f t="shared" si="8"/>
        <v>101.59785569304289</v>
      </c>
      <c r="R37" s="81"/>
      <c r="S37" s="82"/>
      <c r="T37" s="83"/>
      <c r="U37" s="82"/>
      <c r="V37" s="84"/>
      <c r="W37" s="85"/>
    </row>
    <row r="38" spans="1:23" ht="10.5">
      <c r="A38" s="190" t="s">
        <v>35</v>
      </c>
      <c r="B38" s="96" t="s">
        <v>67</v>
      </c>
      <c r="C38" s="87">
        <v>218894216.01</v>
      </c>
      <c r="D38" s="88">
        <v>217718877</v>
      </c>
      <c r="E38" s="89">
        <f t="shared" si="0"/>
        <v>99.46305615953493</v>
      </c>
      <c r="F38" s="90">
        <f t="shared" si="4"/>
        <v>13.286610203138116</v>
      </c>
      <c r="G38" s="91">
        <v>216878388</v>
      </c>
      <c r="H38" s="87">
        <v>223381030.4</v>
      </c>
      <c r="I38" s="87">
        <f t="shared" si="1"/>
        <v>6502642.400000006</v>
      </c>
      <c r="J38" s="89">
        <f t="shared" si="5"/>
        <v>2.998289714325992</v>
      </c>
      <c r="K38" s="88">
        <v>218567952.2</v>
      </c>
      <c r="L38" s="89">
        <f t="shared" si="6"/>
        <v>97.84535052444632</v>
      </c>
      <c r="M38" s="90">
        <f t="shared" si="2"/>
        <v>14.256044184412087</v>
      </c>
      <c r="N38" s="89">
        <f t="shared" si="8"/>
        <v>100.3899869463317</v>
      </c>
      <c r="P38" s="12"/>
      <c r="Q38" s="12"/>
      <c r="R38" s="12"/>
      <c r="S38" s="92"/>
      <c r="T38" s="93"/>
      <c r="U38" s="92"/>
      <c r="V38" s="94"/>
      <c r="W38" s="95"/>
    </row>
    <row r="39" spans="1:23" ht="10.5">
      <c r="A39" s="190" t="s">
        <v>36</v>
      </c>
      <c r="B39" s="96" t="s">
        <v>68</v>
      </c>
      <c r="C39" s="87">
        <v>528685376.23</v>
      </c>
      <c r="D39" s="88">
        <v>507316363.76</v>
      </c>
      <c r="E39" s="89">
        <f t="shared" si="0"/>
        <v>95.95808519948477</v>
      </c>
      <c r="F39" s="90">
        <f t="shared" si="4"/>
        <v>30.9597168046781</v>
      </c>
      <c r="G39" s="91">
        <v>543093604</v>
      </c>
      <c r="H39" s="87">
        <f>551534171.96+700000</f>
        <v>552234171.96</v>
      </c>
      <c r="I39" s="87">
        <f t="shared" si="1"/>
        <v>9140567.960000038</v>
      </c>
      <c r="J39" s="89">
        <f t="shared" si="5"/>
        <v>1.6830557186970623</v>
      </c>
      <c r="K39" s="88">
        <v>518079022.79</v>
      </c>
      <c r="L39" s="89">
        <f t="shared" si="6"/>
        <v>93.81509676433534</v>
      </c>
      <c r="M39" s="90">
        <f t="shared" si="2"/>
        <v>33.79158456475339</v>
      </c>
      <c r="N39" s="89">
        <f t="shared" si="8"/>
        <v>102.12148864078266</v>
      </c>
      <c r="P39" s="12"/>
      <c r="Q39" s="12"/>
      <c r="R39" s="12"/>
      <c r="S39" s="92"/>
      <c r="T39" s="93"/>
      <c r="U39" s="92"/>
      <c r="V39" s="94"/>
      <c r="W39" s="95"/>
    </row>
    <row r="40" spans="1:23" ht="10.5">
      <c r="A40" s="190" t="s">
        <v>215</v>
      </c>
      <c r="B40" s="96" t="s">
        <v>217</v>
      </c>
      <c r="C40" s="87">
        <v>59590563.34</v>
      </c>
      <c r="D40" s="88">
        <v>59167296.13</v>
      </c>
      <c r="E40" s="89">
        <f>D40/C40*100</f>
        <v>99.28970765457443</v>
      </c>
      <c r="F40" s="90">
        <f t="shared" si="4"/>
        <v>3.610770050283478</v>
      </c>
      <c r="G40" s="91">
        <v>60421510</v>
      </c>
      <c r="H40" s="87">
        <v>61872586.7</v>
      </c>
      <c r="I40" s="87">
        <f t="shared" si="1"/>
        <v>1451076.700000003</v>
      </c>
      <c r="J40" s="89">
        <f t="shared" si="5"/>
        <v>2.4015895994655097</v>
      </c>
      <c r="K40" s="88">
        <v>60540391.39</v>
      </c>
      <c r="L40" s="89">
        <f t="shared" si="6"/>
        <v>97.84687309670859</v>
      </c>
      <c r="M40" s="90">
        <f t="shared" si="2"/>
        <v>3.948733041190296</v>
      </c>
      <c r="N40" s="89">
        <f>K40/D40*100</f>
        <v>102.32069969359947</v>
      </c>
      <c r="P40" s="12"/>
      <c r="Q40" s="12"/>
      <c r="R40" s="12"/>
      <c r="S40" s="92"/>
      <c r="T40" s="93"/>
      <c r="U40" s="92"/>
      <c r="V40" s="94"/>
      <c r="W40" s="95"/>
    </row>
    <row r="41" spans="1:23" ht="21" customHeight="1">
      <c r="A41" s="190" t="s">
        <v>216</v>
      </c>
      <c r="B41" s="86" t="s">
        <v>218</v>
      </c>
      <c r="C41" s="87">
        <v>462950</v>
      </c>
      <c r="D41" s="88">
        <v>452450</v>
      </c>
      <c r="E41" s="89">
        <f>D41/C41*100</f>
        <v>97.73193649422184</v>
      </c>
      <c r="F41" s="90">
        <f t="shared" si="4"/>
        <v>0.027611417389452365</v>
      </c>
      <c r="G41" s="91">
        <v>1021194</v>
      </c>
      <c r="H41" s="87">
        <v>490780</v>
      </c>
      <c r="I41" s="87">
        <f t="shared" si="1"/>
        <v>-530414</v>
      </c>
      <c r="J41" s="89">
        <f t="shared" si="5"/>
        <v>-51.94057152705558</v>
      </c>
      <c r="K41" s="88">
        <v>123740</v>
      </c>
      <c r="L41" s="89">
        <f t="shared" si="6"/>
        <v>25.212926362117443</v>
      </c>
      <c r="M41" s="90">
        <f t="shared" si="2"/>
        <v>0.008070912911170843</v>
      </c>
      <c r="N41" s="89">
        <f>K41/D41*100</f>
        <v>27.348878329097136</v>
      </c>
      <c r="P41" s="12"/>
      <c r="Q41" s="12"/>
      <c r="R41" s="12"/>
      <c r="S41" s="92"/>
      <c r="T41" s="93"/>
      <c r="U41" s="92"/>
      <c r="V41" s="94"/>
      <c r="W41" s="95"/>
    </row>
    <row r="42" spans="1:23" ht="12" customHeight="1">
      <c r="A42" s="190" t="s">
        <v>37</v>
      </c>
      <c r="B42" s="96" t="s">
        <v>244</v>
      </c>
      <c r="C42" s="87">
        <v>22338763.6</v>
      </c>
      <c r="D42" s="88">
        <v>22049856.15</v>
      </c>
      <c r="E42" s="89">
        <f t="shared" si="0"/>
        <v>98.70669901354789</v>
      </c>
      <c r="F42" s="90">
        <f t="shared" si="4"/>
        <v>1.3456244480827342</v>
      </c>
      <c r="G42" s="91">
        <v>22858930</v>
      </c>
      <c r="H42" s="87">
        <v>14070279</v>
      </c>
      <c r="I42" s="87">
        <f t="shared" si="1"/>
        <v>-8788651</v>
      </c>
      <c r="J42" s="89">
        <f t="shared" si="5"/>
        <v>-38.44734202344554</v>
      </c>
      <c r="K42" s="88">
        <v>8434040.01</v>
      </c>
      <c r="L42" s="89">
        <f t="shared" si="6"/>
        <v>59.94223717951861</v>
      </c>
      <c r="M42" s="90">
        <f t="shared" si="2"/>
        <v>0.5501083110557659</v>
      </c>
      <c r="N42" s="89">
        <f t="shared" si="8"/>
        <v>38.24986409265078</v>
      </c>
      <c r="P42" s="12"/>
      <c r="Q42" s="12"/>
      <c r="R42" s="12"/>
      <c r="S42" s="92"/>
      <c r="T42" s="93"/>
      <c r="U42" s="92"/>
      <c r="V42" s="94"/>
      <c r="W42" s="95"/>
    </row>
    <row r="43" spans="1:23" ht="11.25" customHeight="1">
      <c r="A43" s="190" t="s">
        <v>38</v>
      </c>
      <c r="B43" s="96" t="s">
        <v>69</v>
      </c>
      <c r="C43" s="87">
        <v>23437293.53</v>
      </c>
      <c r="D43" s="88">
        <v>23206905.42</v>
      </c>
      <c r="E43" s="89">
        <f t="shared" si="0"/>
        <v>99.01700207105783</v>
      </c>
      <c r="F43" s="90">
        <f t="shared" si="4"/>
        <v>1.416235057728289</v>
      </c>
      <c r="G43" s="91">
        <v>24262240</v>
      </c>
      <c r="H43" s="87">
        <v>37946966.67</v>
      </c>
      <c r="I43" s="87">
        <f t="shared" si="1"/>
        <v>13684726.670000002</v>
      </c>
      <c r="J43" s="89">
        <f t="shared" si="5"/>
        <v>56.403393380001205</v>
      </c>
      <c r="K43" s="88">
        <v>37427394.19</v>
      </c>
      <c r="L43" s="89">
        <f t="shared" si="6"/>
        <v>98.63079311577553</v>
      </c>
      <c r="M43" s="90">
        <f t="shared" si="2"/>
        <v>2.4411931388358785</v>
      </c>
      <c r="N43" s="89">
        <f t="shared" si="8"/>
        <v>161.27697128348962</v>
      </c>
      <c r="P43" s="12"/>
      <c r="Q43" s="12"/>
      <c r="R43" s="12"/>
      <c r="S43" s="92"/>
      <c r="T43" s="93"/>
      <c r="U43" s="92"/>
      <c r="V43" s="94"/>
      <c r="W43" s="95"/>
    </row>
    <row r="44" spans="1:23" s="80" customFormat="1" ht="11.25" customHeight="1">
      <c r="A44" s="189" t="s">
        <v>22</v>
      </c>
      <c r="B44" s="76" t="s">
        <v>142</v>
      </c>
      <c r="C44" s="99">
        <f>SUM(C45:C46)</f>
        <v>203696206.66</v>
      </c>
      <c r="D44" s="99">
        <f>SUM(D45:D46)</f>
        <v>200009966.47</v>
      </c>
      <c r="E44" s="78">
        <f t="shared" si="0"/>
        <v>98.1903245767591</v>
      </c>
      <c r="F44" s="79">
        <f t="shared" si="4"/>
        <v>12.205898256721278</v>
      </c>
      <c r="G44" s="99">
        <f>SUM(G45:G46)</f>
        <v>195241030</v>
      </c>
      <c r="H44" s="99">
        <f>SUM(H45:H46)</f>
        <v>197331631.08</v>
      </c>
      <c r="I44" s="77">
        <f t="shared" si="1"/>
        <v>2090601.080000013</v>
      </c>
      <c r="J44" s="78">
        <f t="shared" si="5"/>
        <v>1.0707795794767208</v>
      </c>
      <c r="K44" s="99">
        <f>SUM(K45:K46)</f>
        <v>187742575.57999998</v>
      </c>
      <c r="L44" s="78">
        <f t="shared" si="6"/>
        <v>95.14063941623604</v>
      </c>
      <c r="M44" s="79">
        <f t="shared" si="2"/>
        <v>12.245466116252544</v>
      </c>
      <c r="N44" s="78">
        <f t="shared" si="8"/>
        <v>93.86661019622738</v>
      </c>
      <c r="R44" s="81"/>
      <c r="S44" s="82"/>
      <c r="T44" s="83"/>
      <c r="U44" s="82"/>
      <c r="V44" s="84"/>
      <c r="W44" s="85"/>
    </row>
    <row r="45" spans="1:23" ht="10.5">
      <c r="A45" s="190" t="s">
        <v>39</v>
      </c>
      <c r="B45" s="96" t="s">
        <v>70</v>
      </c>
      <c r="C45" s="87">
        <v>173576860.85</v>
      </c>
      <c r="D45" s="88">
        <v>170154339.85</v>
      </c>
      <c r="E45" s="89">
        <f t="shared" si="0"/>
        <v>98.02823891200704</v>
      </c>
      <c r="F45" s="90">
        <f t="shared" si="4"/>
        <v>10.38391534583949</v>
      </c>
      <c r="G45" s="91">
        <v>161771660</v>
      </c>
      <c r="H45" s="87">
        <v>163551848.08</v>
      </c>
      <c r="I45" s="87">
        <f t="shared" si="1"/>
        <v>1780188.080000013</v>
      </c>
      <c r="J45" s="89">
        <f t="shared" si="5"/>
        <v>1.1004325974030422</v>
      </c>
      <c r="K45" s="88">
        <v>156308816.2</v>
      </c>
      <c r="L45" s="89">
        <f t="shared" si="6"/>
        <v>95.57141544713261</v>
      </c>
      <c r="M45" s="90">
        <f t="shared" si="2"/>
        <v>10.195206423132456</v>
      </c>
      <c r="N45" s="89">
        <f t="shared" si="8"/>
        <v>91.86296178974597</v>
      </c>
      <c r="P45" s="12"/>
      <c r="Q45" s="12"/>
      <c r="R45" s="12"/>
      <c r="S45" s="92"/>
      <c r="T45" s="93"/>
      <c r="U45" s="92"/>
      <c r="V45" s="94"/>
      <c r="W45" s="95"/>
    </row>
    <row r="46" spans="1:23" ht="21">
      <c r="A46" s="190" t="s">
        <v>40</v>
      </c>
      <c r="B46" s="96" t="s">
        <v>143</v>
      </c>
      <c r="C46" s="87">
        <v>30119345.81</v>
      </c>
      <c r="D46" s="88">
        <v>29855626.62</v>
      </c>
      <c r="E46" s="89">
        <f t="shared" si="0"/>
        <v>99.12441926307562</v>
      </c>
      <c r="F46" s="90">
        <f t="shared" si="4"/>
        <v>1.8219829108817878</v>
      </c>
      <c r="G46" s="91">
        <v>33469370</v>
      </c>
      <c r="H46" s="87">
        <v>33779783</v>
      </c>
      <c r="I46" s="87">
        <f t="shared" si="1"/>
        <v>310413</v>
      </c>
      <c r="J46" s="89">
        <f t="shared" si="5"/>
        <v>0.9274539676127773</v>
      </c>
      <c r="K46" s="88">
        <v>31433759.38</v>
      </c>
      <c r="L46" s="89">
        <f t="shared" si="6"/>
        <v>93.05494762947411</v>
      </c>
      <c r="M46" s="90">
        <f t="shared" si="2"/>
        <v>2.050259693120087</v>
      </c>
      <c r="N46" s="89">
        <f t="shared" si="8"/>
        <v>105.28588054803319</v>
      </c>
      <c r="P46" s="12"/>
      <c r="Q46" s="12"/>
      <c r="R46" s="12"/>
      <c r="S46" s="92"/>
      <c r="T46" s="93"/>
      <c r="U46" s="92"/>
      <c r="V46" s="94"/>
      <c r="W46" s="95"/>
    </row>
    <row r="47" spans="1:23" s="80" customFormat="1" ht="10.5">
      <c r="A47" s="189" t="s">
        <v>23</v>
      </c>
      <c r="B47" s="76" t="s">
        <v>72</v>
      </c>
      <c r="C47" s="99">
        <f>SUM(C48:C50)</f>
        <v>136712322</v>
      </c>
      <c r="D47" s="99">
        <f>SUM(D48:D50)</f>
        <v>134054512.66000001</v>
      </c>
      <c r="E47" s="78">
        <f t="shared" si="0"/>
        <v>98.05591090757716</v>
      </c>
      <c r="F47" s="79">
        <f t="shared" si="4"/>
        <v>8.180871039882609</v>
      </c>
      <c r="G47" s="99">
        <f>SUM(G48:G50)</f>
        <v>106231000</v>
      </c>
      <c r="H47" s="99">
        <f>SUM(H48:H50)</f>
        <v>151814265</v>
      </c>
      <c r="I47" s="77">
        <f t="shared" si="1"/>
        <v>45583265</v>
      </c>
      <c r="J47" s="78">
        <f t="shared" si="5"/>
        <v>42.90956971128955</v>
      </c>
      <c r="K47" s="99">
        <f>SUM(K48:K50)</f>
        <v>149564723.10999998</v>
      </c>
      <c r="L47" s="78">
        <f t="shared" si="6"/>
        <v>98.51822759211724</v>
      </c>
      <c r="M47" s="79">
        <f t="shared" si="2"/>
        <v>9.75532450948918</v>
      </c>
      <c r="N47" s="78">
        <f t="shared" si="8"/>
        <v>111.57007708449042</v>
      </c>
      <c r="R47" s="81"/>
      <c r="S47" s="82"/>
      <c r="T47" s="83"/>
      <c r="U47" s="82"/>
      <c r="V47" s="84"/>
      <c r="W47" s="85"/>
    </row>
    <row r="48" spans="1:23" ht="10.5">
      <c r="A48" s="190" t="s">
        <v>41</v>
      </c>
      <c r="B48" s="96" t="s">
        <v>73</v>
      </c>
      <c r="C48" s="87">
        <v>128859298</v>
      </c>
      <c r="D48" s="88">
        <v>126939165.9</v>
      </c>
      <c r="E48" s="89">
        <f t="shared" si="0"/>
        <v>98.5099002324225</v>
      </c>
      <c r="F48" s="90">
        <f t="shared" si="4"/>
        <v>7.7466466852333715</v>
      </c>
      <c r="G48" s="91">
        <v>97861153</v>
      </c>
      <c r="H48" s="87">
        <v>132028588</v>
      </c>
      <c r="I48" s="87">
        <f t="shared" si="1"/>
        <v>34167435</v>
      </c>
      <c r="J48" s="89">
        <f t="shared" si="5"/>
        <v>34.91419623882831</v>
      </c>
      <c r="K48" s="88">
        <v>130403925.38</v>
      </c>
      <c r="L48" s="89">
        <f t="shared" si="6"/>
        <v>98.76946148965858</v>
      </c>
      <c r="M48" s="90">
        <f t="shared" si="2"/>
        <v>8.505565904451279</v>
      </c>
      <c r="N48" s="89">
        <f t="shared" si="8"/>
        <v>102.7294645080065</v>
      </c>
      <c r="P48" s="12"/>
      <c r="Q48" s="12"/>
      <c r="R48" s="12"/>
      <c r="S48" s="92"/>
      <c r="T48" s="93"/>
      <c r="U48" s="92"/>
      <c r="V48" s="94"/>
      <c r="W48" s="95"/>
    </row>
    <row r="49" spans="1:23" ht="10.5">
      <c r="A49" s="190" t="s">
        <v>260</v>
      </c>
      <c r="B49" s="207" t="s">
        <v>261</v>
      </c>
      <c r="C49" s="87">
        <v>0</v>
      </c>
      <c r="D49" s="88">
        <v>0</v>
      </c>
      <c r="E49" s="97" t="s">
        <v>14</v>
      </c>
      <c r="F49" s="90">
        <f t="shared" si="4"/>
        <v>0</v>
      </c>
      <c r="G49" s="91">
        <v>0</v>
      </c>
      <c r="H49" s="87">
        <v>11398540</v>
      </c>
      <c r="I49" s="87">
        <f>H49-G49</f>
        <v>11398540</v>
      </c>
      <c r="J49" s="97" t="s">
        <v>14</v>
      </c>
      <c r="K49" s="88">
        <v>10949713</v>
      </c>
      <c r="L49" s="89">
        <f>K49/H49*100</f>
        <v>96.06241676565595</v>
      </c>
      <c r="M49" s="90">
        <f>K49/$K$59*100</f>
        <v>0.7141925006086571</v>
      </c>
      <c r="N49" s="97" t="s">
        <v>14</v>
      </c>
      <c r="P49" s="12"/>
      <c r="Q49" s="12"/>
      <c r="R49" s="12"/>
      <c r="S49" s="92"/>
      <c r="T49" s="93"/>
      <c r="U49" s="92"/>
      <c r="V49" s="94"/>
      <c r="W49" s="95"/>
    </row>
    <row r="50" spans="1:23" ht="21">
      <c r="A50" s="190" t="s">
        <v>42</v>
      </c>
      <c r="B50" s="96" t="s">
        <v>74</v>
      </c>
      <c r="C50" s="87">
        <v>7853024</v>
      </c>
      <c r="D50" s="88">
        <v>7115346.76</v>
      </c>
      <c r="E50" s="89">
        <f t="shared" si="0"/>
        <v>90.60645631542702</v>
      </c>
      <c r="F50" s="90">
        <f t="shared" si="4"/>
        <v>0.4342243546492376</v>
      </c>
      <c r="G50" s="91">
        <v>8369847</v>
      </c>
      <c r="H50" s="87">
        <v>8387137</v>
      </c>
      <c r="I50" s="87">
        <f t="shared" si="1"/>
        <v>17290</v>
      </c>
      <c r="J50" s="89">
        <f t="shared" si="5"/>
        <v>0.20657486331589325</v>
      </c>
      <c r="K50" s="88">
        <v>8211084.73</v>
      </c>
      <c r="L50" s="89">
        <f t="shared" si="6"/>
        <v>97.90092530979284</v>
      </c>
      <c r="M50" s="103">
        <f t="shared" si="2"/>
        <v>0.5355661044292449</v>
      </c>
      <c r="N50" s="104">
        <f t="shared" si="8"/>
        <v>115.39964258888769</v>
      </c>
      <c r="P50" s="12"/>
      <c r="Q50" s="12"/>
      <c r="R50" s="12"/>
      <c r="S50" s="92"/>
      <c r="T50" s="93"/>
      <c r="U50" s="92"/>
      <c r="V50" s="94"/>
      <c r="W50" s="95"/>
    </row>
    <row r="51" spans="1:20" ht="10.5">
      <c r="A51" s="191" t="s">
        <v>134</v>
      </c>
      <c r="B51" s="105" t="s">
        <v>86</v>
      </c>
      <c r="C51" s="99">
        <f>C52</f>
        <v>7343608</v>
      </c>
      <c r="D51" s="99">
        <f>D52</f>
        <v>7340257.14</v>
      </c>
      <c r="E51" s="78">
        <f t="shared" si="0"/>
        <v>99.95437038578312</v>
      </c>
      <c r="F51" s="79">
        <f t="shared" si="4"/>
        <v>0.4479498367520121</v>
      </c>
      <c r="G51" s="99">
        <f>G52</f>
        <v>896000</v>
      </c>
      <c r="H51" s="99">
        <f>H52</f>
        <v>1111047</v>
      </c>
      <c r="I51" s="77">
        <f t="shared" si="1"/>
        <v>215047</v>
      </c>
      <c r="J51" s="78">
        <f t="shared" si="5"/>
        <v>24.000781250000003</v>
      </c>
      <c r="K51" s="99">
        <f>K52</f>
        <v>1010939.16</v>
      </c>
      <c r="L51" s="78">
        <f t="shared" si="6"/>
        <v>90.98977450998923</v>
      </c>
      <c r="M51" s="106">
        <f t="shared" si="2"/>
        <v>0.06593827314411028</v>
      </c>
      <c r="N51" s="107">
        <f t="shared" si="8"/>
        <v>13.772530590120443</v>
      </c>
      <c r="O51" s="12"/>
      <c r="P51" s="92"/>
      <c r="Q51" s="93"/>
      <c r="R51" s="92"/>
      <c r="S51" s="94"/>
      <c r="T51" s="95"/>
    </row>
    <row r="52" spans="1:20" ht="10.5">
      <c r="A52" s="192" t="s">
        <v>135</v>
      </c>
      <c r="B52" s="109" t="s">
        <v>136</v>
      </c>
      <c r="C52" s="110">
        <v>7343608</v>
      </c>
      <c r="D52" s="88">
        <v>7340257.14</v>
      </c>
      <c r="E52" s="89">
        <f t="shared" si="0"/>
        <v>99.95437038578312</v>
      </c>
      <c r="F52" s="90">
        <f t="shared" si="4"/>
        <v>0.4479498367520121</v>
      </c>
      <c r="G52" s="91">
        <v>896000</v>
      </c>
      <c r="H52" s="110">
        <v>1111047</v>
      </c>
      <c r="I52" s="87">
        <f t="shared" si="1"/>
        <v>215047</v>
      </c>
      <c r="J52" s="89">
        <f t="shared" si="5"/>
        <v>24.000781250000003</v>
      </c>
      <c r="K52" s="88">
        <v>1010939.16</v>
      </c>
      <c r="L52" s="89">
        <f t="shared" si="6"/>
        <v>90.98977450998923</v>
      </c>
      <c r="M52" s="103">
        <f t="shared" si="2"/>
        <v>0.06593827314411028</v>
      </c>
      <c r="N52" s="104">
        <f t="shared" si="8"/>
        <v>13.772530590120443</v>
      </c>
      <c r="O52" s="12"/>
      <c r="P52" s="92"/>
      <c r="Q52" s="93"/>
      <c r="R52" s="92"/>
      <c r="S52" s="94"/>
      <c r="T52" s="95"/>
    </row>
    <row r="53" spans="1:20" ht="11.25" customHeight="1">
      <c r="A53" s="191" t="s">
        <v>137</v>
      </c>
      <c r="B53" s="105" t="s">
        <v>138</v>
      </c>
      <c r="C53" s="111">
        <f>SUM(C54:C55)</f>
        <v>5200000</v>
      </c>
      <c r="D53" s="111">
        <f>SUM(D54:D55)</f>
        <v>5200000</v>
      </c>
      <c r="E53" s="78">
        <f t="shared" si="0"/>
        <v>100</v>
      </c>
      <c r="F53" s="79">
        <f t="shared" si="4"/>
        <v>0.317337540999342</v>
      </c>
      <c r="G53" s="111">
        <f>SUM(G54:G55)</f>
        <v>5000000</v>
      </c>
      <c r="H53" s="111">
        <f>SUM(H54:H55)</f>
        <v>5588010</v>
      </c>
      <c r="I53" s="77">
        <f t="shared" si="1"/>
        <v>588010</v>
      </c>
      <c r="J53" s="78">
        <f t="shared" si="5"/>
        <v>11.760199999999998</v>
      </c>
      <c r="K53" s="111">
        <f>SUM(K54:K55)</f>
        <v>5588010</v>
      </c>
      <c r="L53" s="78">
        <f t="shared" si="6"/>
        <v>100</v>
      </c>
      <c r="M53" s="106">
        <f t="shared" si="2"/>
        <v>0.3644766611988992</v>
      </c>
      <c r="N53" s="107">
        <f t="shared" si="8"/>
        <v>107.46173076923078</v>
      </c>
      <c r="O53" s="12"/>
      <c r="P53" s="92"/>
      <c r="Q53" s="93"/>
      <c r="R53" s="92"/>
      <c r="S53" s="94"/>
      <c r="T53" s="95"/>
    </row>
    <row r="54" spans="1:20" ht="11.25" customHeight="1">
      <c r="A54" s="192" t="s">
        <v>152</v>
      </c>
      <c r="B54" s="109" t="s">
        <v>153</v>
      </c>
      <c r="C54" s="110">
        <v>3200000</v>
      </c>
      <c r="D54" s="91">
        <v>3200000</v>
      </c>
      <c r="E54" s="89">
        <f t="shared" si="0"/>
        <v>100</v>
      </c>
      <c r="F54" s="90">
        <f t="shared" si="4"/>
        <v>0.1952846406149797</v>
      </c>
      <c r="G54" s="91">
        <v>3000000</v>
      </c>
      <c r="H54" s="110">
        <v>3326920</v>
      </c>
      <c r="I54" s="87">
        <f t="shared" si="1"/>
        <v>326920</v>
      </c>
      <c r="J54" s="89">
        <f t="shared" si="5"/>
        <v>10.897333333333336</v>
      </c>
      <c r="K54" s="91">
        <v>3326920</v>
      </c>
      <c r="L54" s="89">
        <f t="shared" si="6"/>
        <v>100</v>
      </c>
      <c r="M54" s="103">
        <f t="shared" si="2"/>
        <v>0.2169975883500283</v>
      </c>
      <c r="N54" s="104">
        <f>K54/D54*100</f>
        <v>103.96624999999999</v>
      </c>
      <c r="O54" s="12"/>
      <c r="P54" s="92"/>
      <c r="Q54" s="93"/>
      <c r="R54" s="92"/>
      <c r="S54" s="94"/>
      <c r="T54" s="95"/>
    </row>
    <row r="55" spans="1:20" ht="11.25" customHeight="1">
      <c r="A55" s="192" t="s">
        <v>139</v>
      </c>
      <c r="B55" s="109" t="s">
        <v>71</v>
      </c>
      <c r="C55" s="110">
        <v>2000000</v>
      </c>
      <c r="D55" s="88">
        <v>2000000</v>
      </c>
      <c r="E55" s="89">
        <f t="shared" si="0"/>
        <v>100</v>
      </c>
      <c r="F55" s="90">
        <f t="shared" si="4"/>
        <v>0.12205290038436231</v>
      </c>
      <c r="G55" s="91">
        <v>2000000</v>
      </c>
      <c r="H55" s="110">
        <v>2261090</v>
      </c>
      <c r="I55" s="87">
        <f t="shared" si="1"/>
        <v>261090</v>
      </c>
      <c r="J55" s="89">
        <f t="shared" si="5"/>
        <v>13.05449999999999</v>
      </c>
      <c r="K55" s="88">
        <v>2261090</v>
      </c>
      <c r="L55" s="89">
        <f t="shared" si="6"/>
        <v>100</v>
      </c>
      <c r="M55" s="103">
        <f t="shared" si="2"/>
        <v>0.14747907284887088</v>
      </c>
      <c r="N55" s="104">
        <f>K55/D55*100</f>
        <v>113.05449999999999</v>
      </c>
      <c r="O55" s="12"/>
      <c r="P55" s="92"/>
      <c r="Q55" s="93"/>
      <c r="R55" s="92"/>
      <c r="S55" s="94"/>
      <c r="T55" s="95"/>
    </row>
    <row r="56" spans="1:20" ht="20.25" customHeight="1">
      <c r="A56" s="191" t="s">
        <v>140</v>
      </c>
      <c r="B56" s="105" t="s">
        <v>262</v>
      </c>
      <c r="C56" s="99">
        <f>C57</f>
        <v>34010</v>
      </c>
      <c r="D56" s="99">
        <f>D57</f>
        <v>34010</v>
      </c>
      <c r="E56" s="78">
        <f t="shared" si="0"/>
        <v>100</v>
      </c>
      <c r="F56" s="79">
        <f t="shared" si="4"/>
        <v>0.002075509571036081</v>
      </c>
      <c r="G56" s="99">
        <f>G57</f>
        <v>35000</v>
      </c>
      <c r="H56" s="99">
        <f>H57</f>
        <v>105000</v>
      </c>
      <c r="I56" s="77">
        <f t="shared" si="1"/>
        <v>70000</v>
      </c>
      <c r="J56" s="78">
        <f t="shared" si="5"/>
        <v>200</v>
      </c>
      <c r="K56" s="99">
        <f>K57</f>
        <v>89041.43</v>
      </c>
      <c r="L56" s="78">
        <f t="shared" si="6"/>
        <v>84.80136190476189</v>
      </c>
      <c r="M56" s="106">
        <f t="shared" si="2"/>
        <v>0.005807706699661506</v>
      </c>
      <c r="N56" s="107">
        <f>K56/D56*100</f>
        <v>261.8095560129373</v>
      </c>
      <c r="O56" s="12"/>
      <c r="P56" s="92"/>
      <c r="Q56" s="93"/>
      <c r="R56" s="92"/>
      <c r="S56" s="94"/>
      <c r="T56" s="95"/>
    </row>
    <row r="57" spans="1:20" ht="20.25" customHeight="1">
      <c r="A57" s="192" t="s">
        <v>141</v>
      </c>
      <c r="B57" s="109" t="s">
        <v>263</v>
      </c>
      <c r="C57" s="112">
        <v>34010</v>
      </c>
      <c r="D57" s="88">
        <v>34010</v>
      </c>
      <c r="E57" s="89">
        <f t="shared" si="0"/>
        <v>100</v>
      </c>
      <c r="F57" s="90">
        <f t="shared" si="4"/>
        <v>0.002075509571036081</v>
      </c>
      <c r="G57" s="91">
        <v>35000</v>
      </c>
      <c r="H57" s="112">
        <v>105000</v>
      </c>
      <c r="I57" s="87">
        <f t="shared" si="1"/>
        <v>70000</v>
      </c>
      <c r="J57" s="89">
        <f t="shared" si="5"/>
        <v>200</v>
      </c>
      <c r="K57" s="88">
        <v>89041.43</v>
      </c>
      <c r="L57" s="89">
        <f t="shared" si="6"/>
        <v>84.80136190476189</v>
      </c>
      <c r="M57" s="103">
        <f t="shared" si="2"/>
        <v>0.005807706699661506</v>
      </c>
      <c r="N57" s="104">
        <f>K57/D57*100</f>
        <v>261.8095560129373</v>
      </c>
      <c r="O57" s="12"/>
      <c r="P57" s="92"/>
      <c r="Q57" s="93"/>
      <c r="R57" s="92"/>
      <c r="S57" s="94"/>
      <c r="T57" s="95"/>
    </row>
    <row r="58" spans="1:20" ht="10.5" customHeight="1">
      <c r="A58" s="108"/>
      <c r="B58" s="109"/>
      <c r="C58" s="112"/>
      <c r="D58" s="88"/>
      <c r="E58" s="89"/>
      <c r="F58" s="90"/>
      <c r="G58" s="91"/>
      <c r="H58" s="112"/>
      <c r="I58" s="87"/>
      <c r="J58" s="89"/>
      <c r="K58" s="88"/>
      <c r="L58" s="89"/>
      <c r="M58" s="103"/>
      <c r="N58" s="104"/>
      <c r="O58" s="12"/>
      <c r="P58" s="92"/>
      <c r="Q58" s="93"/>
      <c r="R58" s="92"/>
      <c r="S58" s="94"/>
      <c r="T58" s="95"/>
    </row>
    <row r="59" spans="1:23" s="64" customFormat="1" ht="10.5">
      <c r="A59" s="113"/>
      <c r="B59" s="114" t="s">
        <v>89</v>
      </c>
      <c r="C59" s="115">
        <f>SUM(C8,C18,C22,C28,C33,C37,C44,C47,C16,C51,C53,C56)</f>
        <v>1699518962.0800002</v>
      </c>
      <c r="D59" s="115">
        <f>SUM(D8,D18,D22,D28,D33,D37,D44,D47,D16,D51,D53,D56)</f>
        <v>1638633734.8000002</v>
      </c>
      <c r="E59" s="101">
        <f t="shared" si="0"/>
        <v>96.41750232633568</v>
      </c>
      <c r="F59" s="116">
        <f>D59/$D$59*100</f>
        <v>100</v>
      </c>
      <c r="G59" s="115">
        <f>SUM(G8,G18,G22,G28,G33,G37,G44,G47,G16,G51,G53,G56)</f>
        <v>1560437006</v>
      </c>
      <c r="H59" s="115">
        <f>SUM(H8,H18,H22,H28,H33,H37,H44,H47,H16,H51,H53,H56)</f>
        <v>1646638074.6699998</v>
      </c>
      <c r="I59" s="115">
        <f>SUM(I8,I18,I22,I28,I33,I37,I44,I47,I16,I51,I53,I56)</f>
        <v>86201068.67000005</v>
      </c>
      <c r="J59" s="101">
        <f>H59/G59*100-100</f>
        <v>5.524162035285627</v>
      </c>
      <c r="K59" s="115">
        <f>SUM(K8,K18,K22,K28,K33,K37,K44,K47,K16,K51,K53,K56)</f>
        <v>1533159896.0599997</v>
      </c>
      <c r="L59" s="101">
        <f>K59/H59*100</f>
        <v>93.10849297391948</v>
      </c>
      <c r="M59" s="117">
        <f>K59/$K$59*100</f>
        <v>100</v>
      </c>
      <c r="N59" s="118">
        <f>K59/D59*100</f>
        <v>93.56330603355522</v>
      </c>
      <c r="R59" s="119"/>
      <c r="S59" s="120"/>
      <c r="T59" s="121"/>
      <c r="U59" s="120"/>
      <c r="V59" s="122"/>
      <c r="W59" s="65"/>
    </row>
    <row r="60" spans="2:23" ht="10.5">
      <c r="B60" s="123"/>
      <c r="S60" s="95"/>
      <c r="T60" s="95"/>
      <c r="U60" s="95"/>
      <c r="V60" s="95"/>
      <c r="W60" s="95"/>
    </row>
    <row r="61" spans="1:14" ht="14.25" customHeight="1">
      <c r="A61" s="123"/>
      <c r="C61" s="125"/>
      <c r="D61" s="125"/>
      <c r="E61" s="123"/>
      <c r="F61" s="126"/>
      <c r="G61" s="127"/>
      <c r="H61" s="125"/>
      <c r="I61" s="125"/>
      <c r="J61" s="123"/>
      <c r="K61" s="123"/>
      <c r="L61" s="123"/>
      <c r="M61" s="126"/>
      <c r="N61" s="123"/>
    </row>
    <row r="62" ht="10.5">
      <c r="J62" s="8"/>
    </row>
    <row r="63" ht="10.5">
      <c r="J63" s="8"/>
    </row>
    <row r="64" ht="10.5">
      <c r="J64" s="8"/>
    </row>
    <row r="65" ht="10.5">
      <c r="J65" s="8"/>
    </row>
    <row r="66" ht="10.5">
      <c r="J66" s="8"/>
    </row>
  </sheetData>
  <sheetProtection/>
  <mergeCells count="6">
    <mergeCell ref="A4:N4"/>
    <mergeCell ref="A6:A7"/>
    <mergeCell ref="B6:B7"/>
    <mergeCell ref="C6:F6"/>
    <mergeCell ref="G6:M6"/>
    <mergeCell ref="N6:N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="110" zoomScaleNormal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3" sqref="A53"/>
    </sheetView>
  </sheetViews>
  <sheetFormatPr defaultColWidth="9.00390625" defaultRowHeight="12.75"/>
  <cols>
    <col min="1" max="1" width="40.875" style="129" customWidth="1"/>
    <col min="2" max="2" width="4.625" style="130" customWidth="1"/>
    <col min="3" max="3" width="15.25390625" style="1" customWidth="1"/>
    <col min="4" max="4" width="15.75390625" style="1" customWidth="1"/>
    <col min="5" max="5" width="5.375" style="5" customWidth="1"/>
    <col min="6" max="6" width="15.25390625" style="1" customWidth="1"/>
    <col min="7" max="7" width="15.125" style="1" customWidth="1"/>
    <col min="8" max="8" width="12.75390625" style="1" customWidth="1"/>
    <col min="9" max="9" width="5.125" style="5" customWidth="1"/>
    <col min="10" max="10" width="15.25390625" style="1" customWidth="1"/>
    <col min="11" max="11" width="5.625" style="1" customWidth="1"/>
    <col min="12" max="12" width="6.00390625" style="1" customWidth="1"/>
    <col min="13" max="13" width="5.625" style="1" customWidth="1"/>
    <col min="14" max="14" width="26.00390625" style="1" customWidth="1"/>
    <col min="15" max="16384" width="9.125" style="1" customWidth="1"/>
  </cols>
  <sheetData>
    <row r="1" spans="7:15" ht="13.5" customHeight="1">
      <c r="G1" s="131"/>
      <c r="H1" s="131"/>
      <c r="I1" s="131"/>
      <c r="J1" s="131"/>
      <c r="K1" s="131"/>
      <c r="L1" s="131"/>
      <c r="M1" s="167" t="s">
        <v>95</v>
      </c>
      <c r="N1" s="132"/>
      <c r="O1" s="132"/>
    </row>
    <row r="2" spans="7:15" ht="13.5" customHeight="1">
      <c r="G2" s="133"/>
      <c r="H2" s="133"/>
      <c r="I2" s="133"/>
      <c r="J2" s="133"/>
      <c r="K2" s="133"/>
      <c r="L2" s="133"/>
      <c r="M2" s="167" t="s">
        <v>281</v>
      </c>
      <c r="N2" s="132"/>
      <c r="O2" s="132"/>
    </row>
    <row r="3" spans="7:15" ht="13.5" customHeight="1">
      <c r="G3" s="133"/>
      <c r="H3" s="133"/>
      <c r="I3" s="133"/>
      <c r="J3" s="133"/>
      <c r="K3" s="133"/>
      <c r="L3" s="133"/>
      <c r="M3" s="133"/>
      <c r="N3" s="132"/>
      <c r="O3" s="132"/>
    </row>
    <row r="4" spans="1:13" ht="14.25">
      <c r="A4" s="228" t="s">
        <v>213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13" ht="12.75" customHeight="1">
      <c r="A5" s="134"/>
      <c r="B5" s="134"/>
      <c r="C5" s="134"/>
      <c r="D5" s="134"/>
      <c r="E5" s="135"/>
      <c r="F5" s="134"/>
      <c r="G5" s="134"/>
      <c r="H5" s="134"/>
      <c r="I5" s="135"/>
      <c r="J5" s="134"/>
      <c r="K5" s="134"/>
      <c r="L5" s="134"/>
      <c r="M5" s="136" t="s">
        <v>101</v>
      </c>
    </row>
    <row r="6" spans="1:13" s="139" customFormat="1" ht="12.75" customHeight="1">
      <c r="A6" s="229" t="s">
        <v>158</v>
      </c>
      <c r="B6" s="229" t="s">
        <v>51</v>
      </c>
      <c r="C6" s="229" t="s">
        <v>246</v>
      </c>
      <c r="D6" s="229"/>
      <c r="E6" s="229"/>
      <c r="F6" s="232" t="s">
        <v>253</v>
      </c>
      <c r="G6" s="232"/>
      <c r="H6" s="232"/>
      <c r="I6" s="232"/>
      <c r="J6" s="232"/>
      <c r="K6" s="232"/>
      <c r="L6" s="230" t="s">
        <v>254</v>
      </c>
      <c r="M6" s="229" t="s">
        <v>133</v>
      </c>
    </row>
    <row r="7" spans="1:13" s="142" customFormat="1" ht="38.25" customHeight="1">
      <c r="A7" s="229"/>
      <c r="B7" s="229"/>
      <c r="C7" s="137" t="s">
        <v>0</v>
      </c>
      <c r="D7" s="140" t="s">
        <v>45</v>
      </c>
      <c r="E7" s="141" t="s">
        <v>102</v>
      </c>
      <c r="F7" s="140" t="s">
        <v>105</v>
      </c>
      <c r="G7" s="171" t="s">
        <v>273</v>
      </c>
      <c r="H7" s="137" t="s">
        <v>24</v>
      </c>
      <c r="I7" s="141" t="s">
        <v>103</v>
      </c>
      <c r="J7" s="137" t="s">
        <v>45</v>
      </c>
      <c r="K7" s="141" t="s">
        <v>102</v>
      </c>
      <c r="L7" s="231"/>
      <c r="M7" s="229"/>
    </row>
    <row r="8" spans="1:14" ht="13.5" customHeight="1">
      <c r="A8" s="143" t="s">
        <v>160</v>
      </c>
      <c r="B8" s="144">
        <v>801</v>
      </c>
      <c r="C8" s="145">
        <v>4387960.23</v>
      </c>
      <c r="D8" s="146">
        <v>4177030.26</v>
      </c>
      <c r="E8" s="147">
        <f aca="true" t="shared" si="0" ref="E8:E37">D8/C8*100</f>
        <v>95.19298355172192</v>
      </c>
      <c r="F8" s="146">
        <v>4848721</v>
      </c>
      <c r="G8" s="145">
        <v>4870796.03</v>
      </c>
      <c r="H8" s="146">
        <f>G8-F8</f>
        <v>22075.03000000026</v>
      </c>
      <c r="I8" s="147">
        <f>G8/F8*100-100</f>
        <v>0.45527531899649887</v>
      </c>
      <c r="J8" s="146">
        <v>4615698.08</v>
      </c>
      <c r="K8" s="148">
        <f aca="true" t="shared" si="1" ref="K8:K37">J8/G8*100</f>
        <v>94.76270514246929</v>
      </c>
      <c r="L8" s="148">
        <f aca="true" t="shared" si="2" ref="L8:L30">J8/D8*100</f>
        <v>110.50190668238062</v>
      </c>
      <c r="M8" s="148">
        <f aca="true" t="shared" si="3" ref="M8:M35">J8/$J$37*100</f>
        <v>0.30105784085937015</v>
      </c>
      <c r="N8" s="2"/>
    </row>
    <row r="9" spans="1:14" ht="13.5" customHeight="1">
      <c r="A9" s="143" t="s">
        <v>161</v>
      </c>
      <c r="B9" s="144">
        <v>802</v>
      </c>
      <c r="C9" s="145">
        <v>3709017</v>
      </c>
      <c r="D9" s="146">
        <v>3642977.62</v>
      </c>
      <c r="E9" s="147">
        <f t="shared" si="0"/>
        <v>98.21949104034843</v>
      </c>
      <c r="F9" s="146">
        <v>3432543</v>
      </c>
      <c r="G9" s="145">
        <v>3440543</v>
      </c>
      <c r="H9" s="146">
        <f aca="true" t="shared" si="4" ref="H9:H37">G9-F9</f>
        <v>8000</v>
      </c>
      <c r="I9" s="147">
        <f aca="true" t="shared" si="5" ref="I9:I37">G9/F9*100-100</f>
        <v>0.23306335856534588</v>
      </c>
      <c r="J9" s="146">
        <v>3260457.2</v>
      </c>
      <c r="K9" s="148">
        <f t="shared" si="1"/>
        <v>94.76577389092363</v>
      </c>
      <c r="L9" s="148">
        <f t="shared" si="2"/>
        <v>89.49978671568122</v>
      </c>
      <c r="M9" s="148">
        <f t="shared" si="3"/>
        <v>0.21266256757556107</v>
      </c>
      <c r="N9" s="2"/>
    </row>
    <row r="10" spans="1:14" ht="13.5" customHeight="1">
      <c r="A10" s="143" t="s">
        <v>162</v>
      </c>
      <c r="B10" s="144">
        <v>803</v>
      </c>
      <c r="C10" s="145">
        <v>3415755.55</v>
      </c>
      <c r="D10" s="146">
        <v>3323066.91</v>
      </c>
      <c r="E10" s="147">
        <f t="shared" si="0"/>
        <v>97.28643813518799</v>
      </c>
      <c r="F10" s="146">
        <v>5891936</v>
      </c>
      <c r="G10" s="145">
        <v>5959219.98</v>
      </c>
      <c r="H10" s="146">
        <f t="shared" si="4"/>
        <v>67283.98000000045</v>
      </c>
      <c r="I10" s="147">
        <f t="shared" si="5"/>
        <v>1.1419672583001557</v>
      </c>
      <c r="J10" s="146">
        <v>5176039.07</v>
      </c>
      <c r="K10" s="148">
        <f t="shared" si="1"/>
        <v>86.85766069001534</v>
      </c>
      <c r="L10" s="148">
        <f t="shared" si="2"/>
        <v>155.76090431474339</v>
      </c>
      <c r="M10" s="148">
        <f t="shared" si="3"/>
        <v>0.3376059524712115</v>
      </c>
      <c r="N10" s="2"/>
    </row>
    <row r="11" spans="1:14" ht="13.5" customHeight="1">
      <c r="A11" s="143" t="s">
        <v>163</v>
      </c>
      <c r="B11" s="144">
        <v>804</v>
      </c>
      <c r="C11" s="145">
        <v>3257014.82</v>
      </c>
      <c r="D11" s="146">
        <v>3256159.5</v>
      </c>
      <c r="E11" s="147">
        <f t="shared" si="0"/>
        <v>99.97373914313353</v>
      </c>
      <c r="F11" s="146">
        <v>4075578</v>
      </c>
      <c r="G11" s="145">
        <v>3953417.46</v>
      </c>
      <c r="H11" s="146">
        <f t="shared" si="4"/>
        <v>-122160.54000000004</v>
      </c>
      <c r="I11" s="147">
        <f t="shared" si="5"/>
        <v>-2.99737951279549</v>
      </c>
      <c r="J11" s="146">
        <v>3547170.32</v>
      </c>
      <c r="K11" s="148">
        <f t="shared" si="1"/>
        <v>89.72415273341763</v>
      </c>
      <c r="L11" s="148">
        <f t="shared" si="2"/>
        <v>108.93724094289607</v>
      </c>
      <c r="M11" s="148">
        <f t="shared" si="3"/>
        <v>0.23136336458550186</v>
      </c>
      <c r="N11" s="2"/>
    </row>
    <row r="12" spans="1:14" ht="13.5" customHeight="1">
      <c r="A12" s="143" t="s">
        <v>164</v>
      </c>
      <c r="B12" s="144">
        <v>805</v>
      </c>
      <c r="C12" s="145">
        <v>5477373</v>
      </c>
      <c r="D12" s="146">
        <v>5280239.15</v>
      </c>
      <c r="E12" s="147">
        <f t="shared" si="0"/>
        <v>96.4009416557901</v>
      </c>
      <c r="F12" s="146">
        <v>6813489</v>
      </c>
      <c r="G12" s="145">
        <v>6355489</v>
      </c>
      <c r="H12" s="146">
        <f t="shared" si="4"/>
        <v>-458000</v>
      </c>
      <c r="I12" s="147">
        <f t="shared" si="5"/>
        <v>-6.721959923909765</v>
      </c>
      <c r="J12" s="146">
        <v>5708893.290000001</v>
      </c>
      <c r="K12" s="148">
        <f t="shared" si="1"/>
        <v>89.82618473574576</v>
      </c>
      <c r="L12" s="148">
        <f t="shared" si="2"/>
        <v>108.11808192437648</v>
      </c>
      <c r="M12" s="148">
        <f t="shared" si="3"/>
        <v>0.37236124586033287</v>
      </c>
      <c r="N12" s="2"/>
    </row>
    <row r="13" spans="1:14" ht="13.5" customHeight="1">
      <c r="A13" s="143" t="s">
        <v>165</v>
      </c>
      <c r="B13" s="144">
        <v>806</v>
      </c>
      <c r="C13" s="145">
        <v>3431695.76</v>
      </c>
      <c r="D13" s="146">
        <v>3319845.15</v>
      </c>
      <c r="E13" s="147">
        <f t="shared" si="0"/>
        <v>96.74066065809983</v>
      </c>
      <c r="F13" s="146">
        <v>2779795</v>
      </c>
      <c r="G13" s="145">
        <f>2583035.88+10000</f>
        <v>2593035.88</v>
      </c>
      <c r="H13" s="146">
        <f t="shared" si="4"/>
        <v>-186759.1200000001</v>
      </c>
      <c r="I13" s="147">
        <f t="shared" si="5"/>
        <v>-6.7184493820587505</v>
      </c>
      <c r="J13" s="146">
        <f>2060227.41+10000</f>
        <v>2070227.41</v>
      </c>
      <c r="K13" s="148">
        <f t="shared" si="1"/>
        <v>79.83797779149897</v>
      </c>
      <c r="L13" s="148">
        <f t="shared" si="2"/>
        <v>62.35915581785494</v>
      </c>
      <c r="M13" s="148">
        <f t="shared" si="3"/>
        <v>0.13503010451292038</v>
      </c>
      <c r="N13" s="2"/>
    </row>
    <row r="14" spans="1:14" ht="13.5" customHeight="1">
      <c r="A14" s="143" t="s">
        <v>166</v>
      </c>
      <c r="B14" s="144">
        <v>807</v>
      </c>
      <c r="C14" s="145">
        <v>5047215.41</v>
      </c>
      <c r="D14" s="146">
        <v>4852770.87</v>
      </c>
      <c r="E14" s="147">
        <f t="shared" si="0"/>
        <v>96.1474887793624</v>
      </c>
      <c r="F14" s="146">
        <v>6312606</v>
      </c>
      <c r="G14" s="145">
        <v>6315606</v>
      </c>
      <c r="H14" s="146">
        <f t="shared" si="4"/>
        <v>3000</v>
      </c>
      <c r="I14" s="147">
        <f t="shared" si="5"/>
        <v>0.04752395444924673</v>
      </c>
      <c r="J14" s="146">
        <v>5868436.26</v>
      </c>
      <c r="K14" s="148">
        <f t="shared" si="1"/>
        <v>92.91960676457651</v>
      </c>
      <c r="L14" s="148">
        <f t="shared" si="2"/>
        <v>120.92959707368173</v>
      </c>
      <c r="M14" s="148">
        <f t="shared" si="3"/>
        <v>0.3827673992178529</v>
      </c>
      <c r="N14" s="2"/>
    </row>
    <row r="15" spans="1:14" ht="13.5" customHeight="1">
      <c r="A15" s="143" t="s">
        <v>167</v>
      </c>
      <c r="B15" s="144">
        <v>808</v>
      </c>
      <c r="C15" s="145">
        <v>2263884.9</v>
      </c>
      <c r="D15" s="146">
        <v>2210683.85</v>
      </c>
      <c r="E15" s="147">
        <f t="shared" si="0"/>
        <v>97.65001082873074</v>
      </c>
      <c r="F15" s="146">
        <v>2626486</v>
      </c>
      <c r="G15" s="145">
        <v>2629486</v>
      </c>
      <c r="H15" s="146">
        <f t="shared" si="4"/>
        <v>3000</v>
      </c>
      <c r="I15" s="147">
        <f t="shared" si="5"/>
        <v>0.11422105429079465</v>
      </c>
      <c r="J15" s="146">
        <v>2517483.16</v>
      </c>
      <c r="K15" s="148">
        <f t="shared" si="1"/>
        <v>95.74050441797371</v>
      </c>
      <c r="L15" s="148">
        <f t="shared" si="2"/>
        <v>113.87802738053206</v>
      </c>
      <c r="M15" s="148">
        <f t="shared" si="3"/>
        <v>0.1642022574729204</v>
      </c>
      <c r="N15" s="2"/>
    </row>
    <row r="16" spans="1:14" ht="13.5" customHeight="1">
      <c r="A16" s="143" t="s">
        <v>168</v>
      </c>
      <c r="B16" s="144">
        <v>809</v>
      </c>
      <c r="C16" s="145">
        <v>2604148</v>
      </c>
      <c r="D16" s="146">
        <v>2463254.73</v>
      </c>
      <c r="E16" s="147">
        <f t="shared" si="0"/>
        <v>94.58965965068037</v>
      </c>
      <c r="F16" s="146">
        <v>3872775</v>
      </c>
      <c r="G16" s="145">
        <v>3995775</v>
      </c>
      <c r="H16" s="146">
        <f t="shared" si="4"/>
        <v>123000</v>
      </c>
      <c r="I16" s="147">
        <f t="shared" si="5"/>
        <v>3.1760171969711593</v>
      </c>
      <c r="J16" s="146">
        <v>3108473.41</v>
      </c>
      <c r="K16" s="148">
        <f t="shared" si="1"/>
        <v>77.79400516795866</v>
      </c>
      <c r="L16" s="148">
        <f t="shared" si="2"/>
        <v>126.19374570327122</v>
      </c>
      <c r="M16" s="148">
        <f t="shared" si="3"/>
        <v>0.20274945998707167</v>
      </c>
      <c r="N16" s="2"/>
    </row>
    <row r="17" spans="1:14" ht="13.5" customHeight="1">
      <c r="A17" s="143" t="s">
        <v>169</v>
      </c>
      <c r="B17" s="144">
        <v>811</v>
      </c>
      <c r="C17" s="145">
        <v>3194704.76</v>
      </c>
      <c r="D17" s="146">
        <v>3066490.01</v>
      </c>
      <c r="E17" s="147">
        <f t="shared" si="0"/>
        <v>95.98664791797536</v>
      </c>
      <c r="F17" s="146">
        <v>3263640</v>
      </c>
      <c r="G17" s="145">
        <v>3266640</v>
      </c>
      <c r="H17" s="146">
        <f t="shared" si="4"/>
        <v>3000</v>
      </c>
      <c r="I17" s="147">
        <f t="shared" si="5"/>
        <v>0.09192190315107496</v>
      </c>
      <c r="J17" s="146">
        <v>2542262.38</v>
      </c>
      <c r="K17" s="148">
        <f t="shared" si="1"/>
        <v>77.82499387750104</v>
      </c>
      <c r="L17" s="148">
        <f t="shared" si="2"/>
        <v>82.90463597499213</v>
      </c>
      <c r="M17" s="148">
        <f t="shared" si="3"/>
        <v>0.1658184763724415</v>
      </c>
      <c r="N17" s="2"/>
    </row>
    <row r="18" spans="1:14" ht="14.25" customHeight="1">
      <c r="A18" s="143" t="s">
        <v>170</v>
      </c>
      <c r="B18" s="144">
        <v>812</v>
      </c>
      <c r="C18" s="145">
        <v>2518353.54</v>
      </c>
      <c r="D18" s="146">
        <v>2280600.73</v>
      </c>
      <c r="E18" s="147">
        <f t="shared" si="0"/>
        <v>90.5591964661165</v>
      </c>
      <c r="F18" s="146">
        <v>3280244</v>
      </c>
      <c r="G18" s="145">
        <v>3111874.97</v>
      </c>
      <c r="H18" s="146">
        <f t="shared" si="4"/>
        <v>-168369.0299999998</v>
      </c>
      <c r="I18" s="147">
        <f t="shared" si="5"/>
        <v>-5.132820302392133</v>
      </c>
      <c r="J18" s="146">
        <v>2687241.21</v>
      </c>
      <c r="K18" s="148">
        <f t="shared" si="1"/>
        <v>86.35440806286636</v>
      </c>
      <c r="L18" s="148">
        <f t="shared" si="2"/>
        <v>117.8304108496887</v>
      </c>
      <c r="M18" s="148">
        <f t="shared" si="3"/>
        <v>0.17527468706335345</v>
      </c>
      <c r="N18" s="2"/>
    </row>
    <row r="19" spans="1:14" ht="13.5" customHeight="1">
      <c r="A19" s="143" t="s">
        <v>171</v>
      </c>
      <c r="B19" s="144">
        <v>813</v>
      </c>
      <c r="C19" s="145">
        <v>2102819.25</v>
      </c>
      <c r="D19" s="146">
        <v>2068869.47</v>
      </c>
      <c r="E19" s="147">
        <f t="shared" si="0"/>
        <v>98.38551126065637</v>
      </c>
      <c r="F19" s="146">
        <v>3612669</v>
      </c>
      <c r="G19" s="145">
        <v>3469772.46</v>
      </c>
      <c r="H19" s="146">
        <f t="shared" si="4"/>
        <v>-142896.54000000004</v>
      </c>
      <c r="I19" s="147">
        <f t="shared" si="5"/>
        <v>-3.9554285211293916</v>
      </c>
      <c r="J19" s="146">
        <v>3119098.15</v>
      </c>
      <c r="K19" s="148">
        <f t="shared" si="1"/>
        <v>89.8934493819805</v>
      </c>
      <c r="L19" s="148">
        <f t="shared" si="2"/>
        <v>150.76340944796289</v>
      </c>
      <c r="M19" s="148">
        <f t="shared" si="3"/>
        <v>0.20344245619883694</v>
      </c>
      <c r="N19" s="2"/>
    </row>
    <row r="20" spans="1:14" ht="13.5" customHeight="1">
      <c r="A20" s="143" t="s">
        <v>172</v>
      </c>
      <c r="B20" s="144">
        <v>814</v>
      </c>
      <c r="C20" s="145">
        <v>5158268.29</v>
      </c>
      <c r="D20" s="146">
        <v>5128217.64</v>
      </c>
      <c r="E20" s="147">
        <f t="shared" si="0"/>
        <v>99.41742754912036</v>
      </c>
      <c r="F20" s="146">
        <v>5806831</v>
      </c>
      <c r="G20" s="145">
        <v>5855691.85</v>
      </c>
      <c r="H20" s="146">
        <f t="shared" si="4"/>
        <v>48860.84999999963</v>
      </c>
      <c r="I20" s="147">
        <f t="shared" si="5"/>
        <v>0.8414374380793816</v>
      </c>
      <c r="J20" s="146">
        <v>5788633.5600000005</v>
      </c>
      <c r="K20" s="148">
        <f t="shared" si="1"/>
        <v>98.85481866673024</v>
      </c>
      <c r="L20" s="148">
        <f t="shared" si="2"/>
        <v>112.87807902006281</v>
      </c>
      <c r="M20" s="148">
        <f t="shared" si="3"/>
        <v>0.3775622865479298</v>
      </c>
      <c r="N20" s="2"/>
    </row>
    <row r="21" spans="1:14" ht="13.5" customHeight="1">
      <c r="A21" s="143" t="s">
        <v>173</v>
      </c>
      <c r="B21" s="144">
        <v>815</v>
      </c>
      <c r="C21" s="145">
        <v>2517246.73</v>
      </c>
      <c r="D21" s="146">
        <v>2366511.99</v>
      </c>
      <c r="E21" s="147">
        <f t="shared" si="0"/>
        <v>94.0119203174017</v>
      </c>
      <c r="F21" s="146">
        <v>2249893</v>
      </c>
      <c r="G21" s="145">
        <v>1933873.96</v>
      </c>
      <c r="H21" s="146">
        <f t="shared" si="4"/>
        <v>-316019.04000000004</v>
      </c>
      <c r="I21" s="147">
        <f t="shared" si="5"/>
        <v>-14.04595863003263</v>
      </c>
      <c r="J21" s="146">
        <v>1593237.36</v>
      </c>
      <c r="K21" s="148">
        <f t="shared" si="1"/>
        <v>82.38579105744824</v>
      </c>
      <c r="L21" s="148">
        <f t="shared" si="2"/>
        <v>67.32428851966222</v>
      </c>
      <c r="M21" s="148">
        <f t="shared" si="3"/>
        <v>0.10391853870521857</v>
      </c>
      <c r="N21" s="2"/>
    </row>
    <row r="22" spans="1:14" ht="13.5" customHeight="1">
      <c r="A22" s="143" t="s">
        <v>174</v>
      </c>
      <c r="B22" s="144">
        <v>816</v>
      </c>
      <c r="C22" s="145">
        <v>2699734.57</v>
      </c>
      <c r="D22" s="146">
        <v>2623330.08</v>
      </c>
      <c r="E22" s="147">
        <f t="shared" si="0"/>
        <v>97.16992585682229</v>
      </c>
      <c r="F22" s="146">
        <v>3194921</v>
      </c>
      <c r="G22" s="145">
        <v>3416547.89</v>
      </c>
      <c r="H22" s="146">
        <f t="shared" si="4"/>
        <v>221626.89000000013</v>
      </c>
      <c r="I22" s="147">
        <f t="shared" si="5"/>
        <v>6.936850394735899</v>
      </c>
      <c r="J22" s="146">
        <v>3181582.81</v>
      </c>
      <c r="K22" s="148">
        <f t="shared" si="1"/>
        <v>93.12273418769493</v>
      </c>
      <c r="L22" s="148">
        <f t="shared" si="2"/>
        <v>121.2803083476251</v>
      </c>
      <c r="M22" s="148">
        <f t="shared" si="3"/>
        <v>0.20751800371091164</v>
      </c>
      <c r="N22" s="2"/>
    </row>
    <row r="23" spans="1:14" ht="13.5" customHeight="1">
      <c r="A23" s="143" t="s">
        <v>175</v>
      </c>
      <c r="B23" s="144">
        <v>817</v>
      </c>
      <c r="C23" s="145">
        <v>2668806.57</v>
      </c>
      <c r="D23" s="146">
        <v>2630081.93</v>
      </c>
      <c r="E23" s="147">
        <f t="shared" si="0"/>
        <v>98.54899038261887</v>
      </c>
      <c r="F23" s="146">
        <v>3394867</v>
      </c>
      <c r="G23" s="145">
        <v>3301618.14</v>
      </c>
      <c r="H23" s="146">
        <f t="shared" si="4"/>
        <v>-93248.85999999987</v>
      </c>
      <c r="I23" s="147">
        <f t="shared" si="5"/>
        <v>-2.746760329638832</v>
      </c>
      <c r="J23" s="146">
        <v>2834527.78</v>
      </c>
      <c r="K23" s="148">
        <f t="shared" si="1"/>
        <v>85.85268373888931</v>
      </c>
      <c r="L23" s="148">
        <f t="shared" si="2"/>
        <v>107.77336430732404</v>
      </c>
      <c r="M23" s="148">
        <f t="shared" si="3"/>
        <v>0.18488141956258622</v>
      </c>
      <c r="N23" s="2"/>
    </row>
    <row r="24" spans="1:14" ht="13.5" customHeight="1">
      <c r="A24" s="143" t="s">
        <v>176</v>
      </c>
      <c r="B24" s="144">
        <v>818</v>
      </c>
      <c r="C24" s="145">
        <v>1891925.33</v>
      </c>
      <c r="D24" s="146">
        <v>1845144.41</v>
      </c>
      <c r="E24" s="147">
        <f t="shared" si="0"/>
        <v>97.52733793146054</v>
      </c>
      <c r="F24" s="146">
        <v>2176373</v>
      </c>
      <c r="G24" s="145">
        <v>2254373</v>
      </c>
      <c r="H24" s="146">
        <f t="shared" si="4"/>
        <v>78000</v>
      </c>
      <c r="I24" s="147">
        <f t="shared" si="5"/>
        <v>3.5839444801051883</v>
      </c>
      <c r="J24" s="146">
        <v>2133137.83</v>
      </c>
      <c r="K24" s="148">
        <f t="shared" si="1"/>
        <v>94.62222223207961</v>
      </c>
      <c r="L24" s="148">
        <f t="shared" si="2"/>
        <v>115.60817779026846</v>
      </c>
      <c r="M24" s="148">
        <f t="shared" si="3"/>
        <v>0.1391334221226277</v>
      </c>
      <c r="N24" s="2"/>
    </row>
    <row r="25" spans="1:14" ht="13.5" customHeight="1">
      <c r="A25" s="143" t="s">
        <v>177</v>
      </c>
      <c r="B25" s="144">
        <v>819</v>
      </c>
      <c r="C25" s="145">
        <v>2796502.52</v>
      </c>
      <c r="D25" s="146">
        <v>2721714.15</v>
      </c>
      <c r="E25" s="147">
        <f t="shared" si="0"/>
        <v>97.32564625044571</v>
      </c>
      <c r="F25" s="146">
        <v>4277323</v>
      </c>
      <c r="G25" s="145">
        <v>4193640.76</v>
      </c>
      <c r="H25" s="146">
        <f t="shared" si="4"/>
        <v>-83682.24000000022</v>
      </c>
      <c r="I25" s="147">
        <f t="shared" si="5"/>
        <v>-1.9564161977012304</v>
      </c>
      <c r="J25" s="146">
        <v>3855383.0199999996</v>
      </c>
      <c r="K25" s="148">
        <f t="shared" si="1"/>
        <v>91.9340315644967</v>
      </c>
      <c r="L25" s="148">
        <f t="shared" si="2"/>
        <v>141.6527529167602</v>
      </c>
      <c r="M25" s="148">
        <f t="shared" si="3"/>
        <v>0.2514664667336902</v>
      </c>
      <c r="N25" s="2"/>
    </row>
    <row r="26" spans="1:14" ht="13.5" customHeight="1">
      <c r="A26" s="143" t="s">
        <v>178</v>
      </c>
      <c r="B26" s="144">
        <v>820</v>
      </c>
      <c r="C26" s="145">
        <v>4200345.13</v>
      </c>
      <c r="D26" s="146">
        <v>3874582.77</v>
      </c>
      <c r="E26" s="147">
        <f t="shared" si="0"/>
        <v>92.24439064129952</v>
      </c>
      <c r="F26" s="146">
        <v>6700744</v>
      </c>
      <c r="G26" s="145">
        <v>6203717</v>
      </c>
      <c r="H26" s="146">
        <f t="shared" si="4"/>
        <v>-497027</v>
      </c>
      <c r="I26" s="147">
        <f t="shared" si="5"/>
        <v>-7.417489759346125</v>
      </c>
      <c r="J26" s="146">
        <v>5464592.37</v>
      </c>
      <c r="K26" s="148">
        <f t="shared" si="1"/>
        <v>88.08577776839273</v>
      </c>
      <c r="L26" s="148">
        <f t="shared" si="2"/>
        <v>141.03692434475983</v>
      </c>
      <c r="M26" s="148">
        <f t="shared" si="3"/>
        <v>0.35642677479649804</v>
      </c>
      <c r="N26" s="2"/>
    </row>
    <row r="27" spans="1:14" ht="13.5" customHeight="1">
      <c r="A27" s="143" t="s">
        <v>179</v>
      </c>
      <c r="B27" s="144">
        <v>821</v>
      </c>
      <c r="C27" s="145">
        <v>3038297.08</v>
      </c>
      <c r="D27" s="146">
        <v>2946151.42</v>
      </c>
      <c r="E27" s="147">
        <f t="shared" si="0"/>
        <v>96.96719387295728</v>
      </c>
      <c r="F27" s="146">
        <v>4947072</v>
      </c>
      <c r="G27" s="145">
        <v>4340296.76</v>
      </c>
      <c r="H27" s="146">
        <f t="shared" si="4"/>
        <v>-606775.2400000002</v>
      </c>
      <c r="I27" s="147">
        <f t="shared" si="5"/>
        <v>-12.265340791482316</v>
      </c>
      <c r="J27" s="146">
        <v>4112899.7899999996</v>
      </c>
      <c r="K27" s="148">
        <f t="shared" si="1"/>
        <v>94.76079672487647</v>
      </c>
      <c r="L27" s="148">
        <f t="shared" si="2"/>
        <v>139.60245770395602</v>
      </c>
      <c r="M27" s="148">
        <f t="shared" si="3"/>
        <v>0.26826293856039146</v>
      </c>
      <c r="N27" s="2"/>
    </row>
    <row r="28" spans="1:14" ht="13.5" customHeight="1">
      <c r="A28" s="143" t="s">
        <v>180</v>
      </c>
      <c r="B28" s="144">
        <v>822</v>
      </c>
      <c r="C28" s="145">
        <v>3948590.63</v>
      </c>
      <c r="D28" s="146">
        <v>3770687.53</v>
      </c>
      <c r="E28" s="147">
        <f t="shared" si="0"/>
        <v>95.49451648270765</v>
      </c>
      <c r="F28" s="146">
        <v>3544656</v>
      </c>
      <c r="G28" s="145">
        <v>3422026.82</v>
      </c>
      <c r="H28" s="146">
        <f t="shared" si="4"/>
        <v>-122629.18000000017</v>
      </c>
      <c r="I28" s="147">
        <f t="shared" si="5"/>
        <v>-3.4595509409093665</v>
      </c>
      <c r="J28" s="146">
        <v>2961921.7700000005</v>
      </c>
      <c r="K28" s="148">
        <f t="shared" si="1"/>
        <v>86.55460420967714</v>
      </c>
      <c r="L28" s="148">
        <f t="shared" si="2"/>
        <v>78.55123890363836</v>
      </c>
      <c r="M28" s="148">
        <f t="shared" si="3"/>
        <v>0.19319066312729105</v>
      </c>
      <c r="N28" s="2"/>
    </row>
    <row r="29" spans="1:14" s="154" customFormat="1" ht="16.5" customHeight="1">
      <c r="A29" s="149" t="s">
        <v>94</v>
      </c>
      <c r="B29" s="150"/>
      <c r="C29" s="151">
        <f>SUM(C8:C28)</f>
        <v>70329659.07</v>
      </c>
      <c r="D29" s="151">
        <f>SUM(D8:D28)</f>
        <v>67848410.16999999</v>
      </c>
      <c r="E29" s="152">
        <f t="shared" si="0"/>
        <v>96.471973655481</v>
      </c>
      <c r="F29" s="151">
        <f>SUM(F8:F28)</f>
        <v>87103162</v>
      </c>
      <c r="G29" s="151">
        <f>SUM(G8:G28)</f>
        <v>84883441.96000001</v>
      </c>
      <c r="H29" s="151">
        <f t="shared" si="4"/>
        <v>-2219720.0399999917</v>
      </c>
      <c r="I29" s="152">
        <f t="shared" si="5"/>
        <v>-2.5483805513283073</v>
      </c>
      <c r="J29" s="151">
        <f>SUM(J8:J28)</f>
        <v>76147396.23000002</v>
      </c>
      <c r="K29" s="153">
        <f t="shared" si="1"/>
        <v>89.70818627487242</v>
      </c>
      <c r="L29" s="153">
        <f t="shared" si="2"/>
        <v>112.23165883947202</v>
      </c>
      <c r="M29" s="153">
        <f t="shared" si="3"/>
        <v>4.966696326044521</v>
      </c>
      <c r="N29" s="2"/>
    </row>
    <row r="30" spans="1:14" ht="13.5" customHeight="1">
      <c r="A30" s="143" t="s">
        <v>131</v>
      </c>
      <c r="B30" s="144">
        <v>901</v>
      </c>
      <c r="C30" s="146">
        <v>559445979.82</v>
      </c>
      <c r="D30" s="146">
        <v>528103624.7</v>
      </c>
      <c r="E30" s="147">
        <f t="shared" si="0"/>
        <v>94.39760830347117</v>
      </c>
      <c r="F30" s="146">
        <v>412765347</v>
      </c>
      <c r="G30" s="146">
        <f>462387191.29-10000</f>
        <v>462377191.29</v>
      </c>
      <c r="H30" s="146">
        <f t="shared" si="4"/>
        <v>49611844.29000002</v>
      </c>
      <c r="I30" s="147">
        <f t="shared" si="5"/>
        <v>12.019382113973847</v>
      </c>
      <c r="J30" s="146">
        <v>402642098.25</v>
      </c>
      <c r="K30" s="148">
        <f t="shared" si="1"/>
        <v>87.08087376166993</v>
      </c>
      <c r="L30" s="148">
        <f t="shared" si="2"/>
        <v>76.24300978406066</v>
      </c>
      <c r="M30" s="148">
        <f t="shared" si="3"/>
        <v>26.262237832122544</v>
      </c>
      <c r="N30" s="2"/>
    </row>
    <row r="31" spans="1:14" ht="13.5" customHeight="1">
      <c r="A31" s="143" t="s">
        <v>181</v>
      </c>
      <c r="B31" s="144">
        <v>906</v>
      </c>
      <c r="C31" s="155">
        <v>824313636.71</v>
      </c>
      <c r="D31" s="146">
        <v>801288089.66</v>
      </c>
      <c r="E31" s="147">
        <f>D31/C31*100</f>
        <v>97.20670069927515</v>
      </c>
      <c r="F31" s="146">
        <v>822211290</v>
      </c>
      <c r="G31" s="155">
        <f>856552700.69+700000</f>
        <v>857252700.69</v>
      </c>
      <c r="H31" s="146">
        <f t="shared" si="4"/>
        <v>35041410.69000006</v>
      </c>
      <c r="I31" s="147">
        <f t="shared" si="5"/>
        <v>4.2618498573523595</v>
      </c>
      <c r="J31" s="146">
        <v>822787425.7800002</v>
      </c>
      <c r="K31" s="148">
        <f>J31/G31*100</f>
        <v>95.97956648229176</v>
      </c>
      <c r="L31" s="148">
        <f>J31/D31*100</f>
        <v>102.68309692823748</v>
      </c>
      <c r="M31" s="148">
        <f t="shared" si="3"/>
        <v>53.666119750095554</v>
      </c>
      <c r="N31" s="2"/>
    </row>
    <row r="32" spans="1:14" ht="13.5" customHeight="1">
      <c r="A32" s="143" t="s">
        <v>182</v>
      </c>
      <c r="B32" s="144">
        <v>908</v>
      </c>
      <c r="C32" s="146">
        <v>224733452.66</v>
      </c>
      <c r="D32" s="146">
        <v>220749878.9</v>
      </c>
      <c r="E32" s="147">
        <f>D32/C32*100</f>
        <v>98.22742288126247</v>
      </c>
      <c r="F32" s="146">
        <v>218479030</v>
      </c>
      <c r="G32" s="146">
        <v>221756556.12</v>
      </c>
      <c r="H32" s="146">
        <f t="shared" si="4"/>
        <v>3277526.120000005</v>
      </c>
      <c r="I32" s="147">
        <f t="shared" si="5"/>
        <v>1.5001559280082972</v>
      </c>
      <c r="J32" s="146">
        <v>211778779.75</v>
      </c>
      <c r="K32" s="148">
        <f>J32/G32*100</f>
        <v>95.500572093751</v>
      </c>
      <c r="L32" s="148">
        <f>J32/D32*100</f>
        <v>95.93607969585165</v>
      </c>
      <c r="M32" s="148">
        <f t="shared" si="3"/>
        <v>13.81322197992792</v>
      </c>
      <c r="N32" s="2"/>
    </row>
    <row r="33" spans="1:14" ht="13.5" customHeight="1">
      <c r="A33" s="143" t="s">
        <v>132</v>
      </c>
      <c r="B33" s="156">
        <v>912</v>
      </c>
      <c r="C33" s="146">
        <v>3823440.45</v>
      </c>
      <c r="D33" s="146">
        <v>3822901.44</v>
      </c>
      <c r="E33" s="147">
        <f>D33/C33*100</f>
        <v>99.98590248737887</v>
      </c>
      <c r="F33" s="146">
        <v>4012362</v>
      </c>
      <c r="G33" s="146">
        <v>3879841</v>
      </c>
      <c r="H33" s="146">
        <f t="shared" si="4"/>
        <v>-132521</v>
      </c>
      <c r="I33" s="147">
        <f t="shared" si="5"/>
        <v>-3.3028176420771587</v>
      </c>
      <c r="J33" s="146">
        <v>3745160.5300000003</v>
      </c>
      <c r="K33" s="148">
        <f>J33/G33*100</f>
        <v>96.52871161472855</v>
      </c>
      <c r="L33" s="148">
        <f>J33/D33*100</f>
        <v>97.96644221097158</v>
      </c>
      <c r="M33" s="148">
        <f t="shared" si="3"/>
        <v>0.2442772302891905</v>
      </c>
      <c r="N33" s="2"/>
    </row>
    <row r="34" spans="1:14" ht="13.5" customHeight="1">
      <c r="A34" s="143" t="s">
        <v>183</v>
      </c>
      <c r="B34" s="156">
        <v>913</v>
      </c>
      <c r="C34" s="128">
        <v>2097063</v>
      </c>
      <c r="D34" s="146">
        <v>2095835.94</v>
      </c>
      <c r="E34" s="147">
        <f>D34/C34*100</f>
        <v>99.94148673644997</v>
      </c>
      <c r="F34" s="146">
        <v>2214793</v>
      </c>
      <c r="G34" s="128">
        <v>2303594</v>
      </c>
      <c r="H34" s="146">
        <f t="shared" si="4"/>
        <v>88801</v>
      </c>
      <c r="I34" s="147">
        <f t="shared" si="5"/>
        <v>4.00944919005974</v>
      </c>
      <c r="J34" s="146">
        <v>2225690.5300000003</v>
      </c>
      <c r="K34" s="157">
        <f>J34/G34*100</f>
        <v>96.61817707460604</v>
      </c>
      <c r="L34" s="148">
        <f>J34/D34*100</f>
        <v>106.195837542513</v>
      </c>
      <c r="M34" s="157">
        <f t="shared" si="3"/>
        <v>0.1451701505967971</v>
      </c>
      <c r="N34" s="2"/>
    </row>
    <row r="35" spans="1:14" ht="25.5">
      <c r="A35" s="143" t="s">
        <v>145</v>
      </c>
      <c r="B35" s="144">
        <v>919</v>
      </c>
      <c r="C35" s="128">
        <v>14775730.37</v>
      </c>
      <c r="D35" s="146">
        <v>14724993.99</v>
      </c>
      <c r="E35" s="147">
        <f>D35/C35*100</f>
        <v>99.65662353921257</v>
      </c>
      <c r="F35" s="146">
        <v>13651022</v>
      </c>
      <c r="G35" s="128">
        <v>14184749.61</v>
      </c>
      <c r="H35" s="146">
        <f t="shared" si="4"/>
        <v>533727.6099999994</v>
      </c>
      <c r="I35" s="147">
        <f t="shared" si="5"/>
        <v>3.9097996472351895</v>
      </c>
      <c r="J35" s="146">
        <v>13833344.99</v>
      </c>
      <c r="K35" s="157">
        <f>J35/G35*100</f>
        <v>97.52265898474327</v>
      </c>
      <c r="L35" s="148">
        <f>J35/D35*100</f>
        <v>93.94465627214834</v>
      </c>
      <c r="M35" s="148">
        <f t="shared" si="3"/>
        <v>0.9022767309234804</v>
      </c>
      <c r="N35" s="2"/>
    </row>
    <row r="36" spans="1:14" ht="12.75">
      <c r="A36" s="143"/>
      <c r="B36" s="144"/>
      <c r="C36" s="158"/>
      <c r="D36" s="146"/>
      <c r="E36" s="147"/>
      <c r="F36" s="146"/>
      <c r="G36" s="158"/>
      <c r="H36" s="146"/>
      <c r="I36" s="147"/>
      <c r="J36" s="146"/>
      <c r="K36" s="148"/>
      <c r="L36" s="148"/>
      <c r="M36" s="148"/>
      <c r="N36" s="2"/>
    </row>
    <row r="37" spans="1:14" s="164" customFormat="1" ht="18" customHeight="1">
      <c r="A37" s="159" t="s">
        <v>52</v>
      </c>
      <c r="B37" s="160"/>
      <c r="C37" s="161">
        <f>SUM(C29:C35)</f>
        <v>1699518962.0800002</v>
      </c>
      <c r="D37" s="161">
        <f>SUM(D29:D35)</f>
        <v>1638633734.8000002</v>
      </c>
      <c r="E37" s="162">
        <f t="shared" si="0"/>
        <v>96.41750232633568</v>
      </c>
      <c r="F37" s="161">
        <f>SUM(F29:F35)</f>
        <v>1560437006</v>
      </c>
      <c r="G37" s="161">
        <f>SUM(G29:G35)</f>
        <v>1646638074.6699998</v>
      </c>
      <c r="H37" s="161">
        <f t="shared" si="4"/>
        <v>86201068.66999984</v>
      </c>
      <c r="I37" s="162">
        <f t="shared" si="5"/>
        <v>5.524162035285627</v>
      </c>
      <c r="J37" s="161">
        <f>SUM(J29:J35)</f>
        <v>1533159896.0600002</v>
      </c>
      <c r="K37" s="163">
        <f t="shared" si="1"/>
        <v>93.1084929739195</v>
      </c>
      <c r="L37" s="163">
        <f>J37/D37*100</f>
        <v>93.56330603355524</v>
      </c>
      <c r="M37" s="163">
        <f>J37/$J$37*100</f>
        <v>100</v>
      </c>
      <c r="N37" s="2"/>
    </row>
  </sheetData>
  <sheetProtection/>
  <mergeCells count="7">
    <mergeCell ref="A4:M4"/>
    <mergeCell ref="B6:B7"/>
    <mergeCell ref="A6:A7"/>
    <mergeCell ref="L6:L7"/>
    <mergeCell ref="M6:M7"/>
    <mergeCell ref="C6:E6"/>
    <mergeCell ref="F6:K6"/>
  </mergeCells>
  <printOptions/>
  <pageMargins left="0.984251968503937" right="0.1968503937007874" top="0.7874015748031497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2"/>
  <sheetViews>
    <sheetView zoomScale="110" zoomScaleNormal="11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27" sqref="O27"/>
    </sheetView>
  </sheetViews>
  <sheetFormatPr defaultColWidth="9.00390625" defaultRowHeight="12.75"/>
  <cols>
    <col min="1" max="1" width="14.75390625" style="129" customWidth="1"/>
    <col min="2" max="2" width="12.375" style="1" customWidth="1"/>
    <col min="3" max="3" width="12.875" style="2" customWidth="1"/>
    <col min="4" max="4" width="11.875" style="2" customWidth="1"/>
    <col min="5" max="5" width="12.625" style="1" customWidth="1"/>
    <col min="6" max="6" width="12.75390625" style="1" customWidth="1"/>
    <col min="7" max="7" width="7.25390625" style="1" customWidth="1"/>
    <col min="8" max="8" width="12.75390625" style="2" customWidth="1"/>
    <col min="9" max="9" width="12.625" style="2" customWidth="1"/>
    <col min="10" max="10" width="7.25390625" style="1" customWidth="1"/>
    <col min="11" max="11" width="11.75390625" style="5" customWidth="1"/>
    <col min="12" max="12" width="11.625" style="1" customWidth="1"/>
    <col min="13" max="13" width="7.375" style="1" customWidth="1"/>
    <col min="14" max="14" width="12.75390625" style="1" customWidth="1"/>
    <col min="15" max="15" width="12.125" style="1" customWidth="1"/>
    <col min="16" max="16" width="7.125" style="1" customWidth="1"/>
    <col min="17" max="17" width="7.75390625" style="1" customWidth="1"/>
    <col min="18" max="18" width="6.25390625" style="1" customWidth="1"/>
    <col min="19" max="16384" width="9.125" style="1" customWidth="1"/>
  </cols>
  <sheetData>
    <row r="1" spans="6:19" ht="12.75" customHeight="1"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67" t="s">
        <v>210</v>
      </c>
      <c r="S1" s="132"/>
    </row>
    <row r="2" spans="6:19" ht="12.75"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67" t="s">
        <v>281</v>
      </c>
      <c r="S2" s="132"/>
    </row>
    <row r="3" ht="12.75">
      <c r="S3" s="132"/>
    </row>
    <row r="4" spans="1:18" ht="14.25">
      <c r="A4" s="228" t="s">
        <v>251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</row>
    <row r="5" spans="1:18" ht="14.25">
      <c r="A5" s="134"/>
      <c r="B5" s="134"/>
      <c r="C5" s="180"/>
      <c r="D5" s="180"/>
      <c r="E5" s="134"/>
      <c r="F5" s="134"/>
      <c r="G5" s="134"/>
      <c r="H5" s="180"/>
      <c r="I5" s="180"/>
      <c r="J5" s="134"/>
      <c r="K5" s="135"/>
      <c r="L5" s="134"/>
      <c r="M5" s="134"/>
      <c r="N5" s="134"/>
      <c r="O5" s="134"/>
      <c r="P5" s="134"/>
      <c r="Q5" s="240" t="s">
        <v>101</v>
      </c>
      <c r="R5" s="240"/>
    </row>
    <row r="6" spans="1:18" s="181" customFormat="1" ht="26.25" customHeight="1">
      <c r="A6" s="229" t="s">
        <v>184</v>
      </c>
      <c r="B6" s="229" t="s">
        <v>257</v>
      </c>
      <c r="C6" s="229"/>
      <c r="D6" s="229"/>
      <c r="E6" s="241" t="s">
        <v>253</v>
      </c>
      <c r="F6" s="242"/>
      <c r="G6" s="242"/>
      <c r="H6" s="242"/>
      <c r="I6" s="242"/>
      <c r="J6" s="242"/>
      <c r="K6" s="242"/>
      <c r="L6" s="242"/>
      <c r="M6" s="242"/>
      <c r="N6" s="242"/>
      <c r="O6" s="243"/>
      <c r="P6" s="230" t="s">
        <v>258</v>
      </c>
      <c r="Q6" s="230"/>
      <c r="R6" s="230"/>
    </row>
    <row r="7" spans="1:18" s="181" customFormat="1" ht="18.75" customHeight="1">
      <c r="A7" s="229"/>
      <c r="B7" s="234" t="s">
        <v>154</v>
      </c>
      <c r="C7" s="238" t="s">
        <v>155</v>
      </c>
      <c r="D7" s="238" t="s">
        <v>106</v>
      </c>
      <c r="E7" s="241" t="s">
        <v>192</v>
      </c>
      <c r="F7" s="242"/>
      <c r="G7" s="243"/>
      <c r="H7" s="241" t="s">
        <v>193</v>
      </c>
      <c r="I7" s="242"/>
      <c r="J7" s="243"/>
      <c r="K7" s="241" t="s">
        <v>194</v>
      </c>
      <c r="L7" s="242"/>
      <c r="M7" s="243"/>
      <c r="N7" s="236" t="s">
        <v>274</v>
      </c>
      <c r="O7" s="236" t="s">
        <v>275</v>
      </c>
      <c r="P7" s="234" t="s">
        <v>154</v>
      </c>
      <c r="Q7" s="236" t="s">
        <v>155</v>
      </c>
      <c r="R7" s="236" t="s">
        <v>156</v>
      </c>
    </row>
    <row r="8" spans="1:18" s="142" customFormat="1" ht="25.5" customHeight="1">
      <c r="A8" s="229"/>
      <c r="B8" s="235"/>
      <c r="C8" s="239"/>
      <c r="D8" s="239"/>
      <c r="E8" s="137" t="s">
        <v>191</v>
      </c>
      <c r="F8" s="141" t="s">
        <v>45</v>
      </c>
      <c r="G8" s="141" t="s">
        <v>276</v>
      </c>
      <c r="H8" s="171" t="s">
        <v>191</v>
      </c>
      <c r="I8" s="171" t="s">
        <v>45</v>
      </c>
      <c r="J8" s="141" t="s">
        <v>276</v>
      </c>
      <c r="K8" s="140" t="s">
        <v>195</v>
      </c>
      <c r="L8" s="137" t="s">
        <v>45</v>
      </c>
      <c r="M8" s="141" t="s">
        <v>276</v>
      </c>
      <c r="N8" s="237"/>
      <c r="O8" s="237"/>
      <c r="P8" s="235"/>
      <c r="Q8" s="237"/>
      <c r="R8" s="237"/>
    </row>
    <row r="9" spans="1:18" ht="15" customHeight="1">
      <c r="A9" s="143" t="s">
        <v>107</v>
      </c>
      <c r="B9" s="146">
        <v>795722.55</v>
      </c>
      <c r="C9" s="146">
        <v>863919.88</v>
      </c>
      <c r="D9" s="146">
        <v>98439.89</v>
      </c>
      <c r="E9" s="146">
        <v>1238839.88</v>
      </c>
      <c r="F9" s="146">
        <v>1213371.01</v>
      </c>
      <c r="G9" s="147">
        <f>F9/E9*100</f>
        <v>97.94413544387997</v>
      </c>
      <c r="H9" s="146">
        <v>1019316</v>
      </c>
      <c r="I9" s="146">
        <v>984547.63</v>
      </c>
      <c r="J9" s="147">
        <f>I9/H9*100</f>
        <v>96.58904893085167</v>
      </c>
      <c r="K9" s="146">
        <v>225052.13</v>
      </c>
      <c r="L9" s="146">
        <v>225052.13</v>
      </c>
      <c r="M9" s="148">
        <f>L9/K9*100</f>
        <v>100</v>
      </c>
      <c r="N9" s="146">
        <v>660746.4</v>
      </c>
      <c r="O9" s="211" t="s">
        <v>14</v>
      </c>
      <c r="P9" s="148">
        <f>F9/B9*100</f>
        <v>152.48669401162502</v>
      </c>
      <c r="Q9" s="148">
        <f>I9/C9*100</f>
        <v>113.96283993372163</v>
      </c>
      <c r="R9" s="148">
        <f>L9/D9*100</f>
        <v>228.6188353115795</v>
      </c>
    </row>
    <row r="10" spans="1:18" ht="15.75" customHeight="1">
      <c r="A10" s="143" t="s">
        <v>108</v>
      </c>
      <c r="B10" s="146">
        <f>597999.9+270000</f>
        <v>867999.9</v>
      </c>
      <c r="C10" s="146">
        <v>1277273.78</v>
      </c>
      <c r="D10" s="182">
        <v>135997.8</v>
      </c>
      <c r="E10" s="146">
        <v>678281.88</v>
      </c>
      <c r="F10" s="146">
        <v>620645.94</v>
      </c>
      <c r="G10" s="147">
        <f aca="true" t="shared" si="0" ref="G10:G30">F10/E10*100</f>
        <v>91.50265668308873</v>
      </c>
      <c r="H10" s="146">
        <v>1377675</v>
      </c>
      <c r="I10" s="146">
        <v>1294593.48</v>
      </c>
      <c r="J10" s="147">
        <f aca="true" t="shared" si="1" ref="J10:J30">I10/H10*100</f>
        <v>93.96943981708313</v>
      </c>
      <c r="K10" s="146">
        <v>202371.12</v>
      </c>
      <c r="L10" s="182">
        <v>202371.12</v>
      </c>
      <c r="M10" s="148">
        <f aca="true" t="shared" si="2" ref="M10:M30">L10/K10*100</f>
        <v>100</v>
      </c>
      <c r="N10" s="211" t="s">
        <v>14</v>
      </c>
      <c r="O10" s="211" t="s">
        <v>14</v>
      </c>
      <c r="P10" s="148">
        <f aca="true" t="shared" si="3" ref="P10:P30">F10/B10*100</f>
        <v>71.5029967169351</v>
      </c>
      <c r="Q10" s="148">
        <f aca="true" t="shared" si="4" ref="Q10:Q30">I10/C10*100</f>
        <v>101.35598962972527</v>
      </c>
      <c r="R10" s="148">
        <f aca="true" t="shared" si="5" ref="R10:R30">L10/D10*100</f>
        <v>148.8047012525203</v>
      </c>
    </row>
    <row r="11" spans="1:18" ht="15.75" customHeight="1">
      <c r="A11" s="143" t="s">
        <v>109</v>
      </c>
      <c r="B11" s="146">
        <f>719268.71+300000</f>
        <v>1019268.71</v>
      </c>
      <c r="C11" s="146">
        <v>682049.84</v>
      </c>
      <c r="D11" s="146">
        <v>134390.4</v>
      </c>
      <c r="E11" s="146">
        <v>841693.6</v>
      </c>
      <c r="F11" s="146">
        <v>841262.56</v>
      </c>
      <c r="G11" s="147">
        <f t="shared" si="0"/>
        <v>99.94878896548579</v>
      </c>
      <c r="H11" s="146">
        <v>730662</v>
      </c>
      <c r="I11" s="146">
        <v>636826.5</v>
      </c>
      <c r="J11" s="147">
        <f t="shared" si="1"/>
        <v>87.15746815901197</v>
      </c>
      <c r="K11" s="146">
        <v>225636.21</v>
      </c>
      <c r="L11" s="146">
        <v>89990</v>
      </c>
      <c r="M11" s="148">
        <f t="shared" si="2"/>
        <v>39.88278299834943</v>
      </c>
      <c r="N11" s="146">
        <v>2249235.61</v>
      </c>
      <c r="O11" s="211" t="s">
        <v>14</v>
      </c>
      <c r="P11" s="148">
        <f t="shared" si="3"/>
        <v>82.53589576001015</v>
      </c>
      <c r="Q11" s="148">
        <f t="shared" si="4"/>
        <v>93.3694962819726</v>
      </c>
      <c r="R11" s="148">
        <f t="shared" si="5"/>
        <v>66.96162821153892</v>
      </c>
    </row>
    <row r="12" spans="1:18" ht="15.75" customHeight="1">
      <c r="A12" s="143" t="s">
        <v>110</v>
      </c>
      <c r="B12" s="146">
        <v>1003900</v>
      </c>
      <c r="C12" s="146">
        <v>943421.24</v>
      </c>
      <c r="D12" s="182">
        <v>89160.8</v>
      </c>
      <c r="E12" s="146">
        <v>949106</v>
      </c>
      <c r="F12" s="146">
        <v>879106</v>
      </c>
      <c r="G12" s="147">
        <f t="shared" si="0"/>
        <v>92.62463834387307</v>
      </c>
      <c r="H12" s="146">
        <v>996795.8</v>
      </c>
      <c r="I12" s="146">
        <v>753308.62</v>
      </c>
      <c r="J12" s="147">
        <f t="shared" si="1"/>
        <v>75.5730130484097</v>
      </c>
      <c r="K12" s="146">
        <v>170909.12</v>
      </c>
      <c r="L12" s="182">
        <v>135309.12</v>
      </c>
      <c r="M12" s="148">
        <f t="shared" si="2"/>
        <v>79.17021631145255</v>
      </c>
      <c r="N12" s="146">
        <v>504941.54</v>
      </c>
      <c r="O12" s="211" t="s">
        <v>14</v>
      </c>
      <c r="P12" s="148">
        <f t="shared" si="3"/>
        <v>87.56908058571571</v>
      </c>
      <c r="Q12" s="148">
        <f t="shared" si="4"/>
        <v>79.84859658237077</v>
      </c>
      <c r="R12" s="148">
        <f t="shared" si="5"/>
        <v>151.75853065472717</v>
      </c>
    </row>
    <row r="13" spans="1:18" ht="15.75" customHeight="1">
      <c r="A13" s="143" t="s">
        <v>111</v>
      </c>
      <c r="B13" s="146">
        <v>1062916.26</v>
      </c>
      <c r="C13" s="146">
        <v>1790169.03</v>
      </c>
      <c r="D13" s="182">
        <v>252592.43</v>
      </c>
      <c r="E13" s="146">
        <v>1094332.7</v>
      </c>
      <c r="F13" s="146">
        <v>1043713.7</v>
      </c>
      <c r="G13" s="147">
        <f t="shared" si="0"/>
        <v>95.37444142900966</v>
      </c>
      <c r="H13" s="146">
        <v>1922758.98</v>
      </c>
      <c r="I13" s="146">
        <v>1548865.05</v>
      </c>
      <c r="J13" s="147">
        <f t="shared" si="1"/>
        <v>80.55430067475228</v>
      </c>
      <c r="K13" s="146">
        <v>311723</v>
      </c>
      <c r="L13" s="182">
        <v>287150.2</v>
      </c>
      <c r="M13" s="148">
        <f t="shared" si="2"/>
        <v>92.11710396730432</v>
      </c>
      <c r="N13" s="211" t="s">
        <v>14</v>
      </c>
      <c r="O13" s="211">
        <v>516999.99</v>
      </c>
      <c r="P13" s="148">
        <f t="shared" si="3"/>
        <v>98.19340801127645</v>
      </c>
      <c r="Q13" s="148">
        <f t="shared" si="4"/>
        <v>86.5206035879193</v>
      </c>
      <c r="R13" s="148">
        <f t="shared" si="5"/>
        <v>113.68123739891969</v>
      </c>
    </row>
    <row r="14" spans="1:18" ht="15.75" customHeight="1">
      <c r="A14" s="143" t="s">
        <v>112</v>
      </c>
      <c r="B14" s="146">
        <v>648218</v>
      </c>
      <c r="C14" s="146">
        <v>394595.61</v>
      </c>
      <c r="D14" s="182">
        <v>101999</v>
      </c>
      <c r="E14" s="146">
        <v>602193.4</v>
      </c>
      <c r="F14" s="146">
        <v>522193.4</v>
      </c>
      <c r="G14" s="147">
        <f t="shared" si="0"/>
        <v>86.71523135258539</v>
      </c>
      <c r="H14" s="146">
        <v>606084</v>
      </c>
      <c r="I14" s="146">
        <v>269503.69</v>
      </c>
      <c r="J14" s="147">
        <f t="shared" si="1"/>
        <v>44.466392447251536</v>
      </c>
      <c r="K14" s="146">
        <v>121000</v>
      </c>
      <c r="L14" s="182">
        <v>76000</v>
      </c>
      <c r="M14" s="148">
        <f t="shared" si="2"/>
        <v>62.8099173553719</v>
      </c>
      <c r="N14" s="146">
        <v>68832</v>
      </c>
      <c r="O14" s="211" t="s">
        <v>14</v>
      </c>
      <c r="P14" s="148">
        <f t="shared" si="3"/>
        <v>80.55829983122962</v>
      </c>
      <c r="Q14" s="148">
        <f t="shared" si="4"/>
        <v>68.29870459025128</v>
      </c>
      <c r="R14" s="148">
        <f t="shared" si="5"/>
        <v>74.5105344170041</v>
      </c>
    </row>
    <row r="15" spans="1:18" ht="15.75" customHeight="1">
      <c r="A15" s="143" t="s">
        <v>113</v>
      </c>
      <c r="B15" s="146">
        <v>810423.3</v>
      </c>
      <c r="C15" s="146">
        <v>2031893.43</v>
      </c>
      <c r="D15" s="182">
        <v>243670.93</v>
      </c>
      <c r="E15" s="146">
        <v>848182</v>
      </c>
      <c r="F15" s="146">
        <v>846660.28</v>
      </c>
      <c r="G15" s="147">
        <f t="shared" si="0"/>
        <v>99.8205903921564</v>
      </c>
      <c r="H15" s="146">
        <v>2392541.95</v>
      </c>
      <c r="I15" s="146">
        <v>2064882.89</v>
      </c>
      <c r="J15" s="147">
        <f t="shared" si="1"/>
        <v>86.30498161171218</v>
      </c>
      <c r="K15" s="146">
        <v>318428.76</v>
      </c>
      <c r="L15" s="182">
        <v>301722.76</v>
      </c>
      <c r="M15" s="148">
        <f t="shared" si="2"/>
        <v>94.7536145918478</v>
      </c>
      <c r="N15" s="146">
        <v>818620</v>
      </c>
      <c r="O15" s="146">
        <v>308352</v>
      </c>
      <c r="P15" s="148">
        <f t="shared" si="3"/>
        <v>104.47136453258439</v>
      </c>
      <c r="Q15" s="148">
        <f t="shared" si="4"/>
        <v>101.6235821974187</v>
      </c>
      <c r="R15" s="148">
        <f t="shared" si="5"/>
        <v>123.82386360162043</v>
      </c>
    </row>
    <row r="16" spans="1:18" ht="15.75" customHeight="1">
      <c r="A16" s="143" t="s">
        <v>114</v>
      </c>
      <c r="B16" s="146">
        <v>529999.08</v>
      </c>
      <c r="C16" s="146">
        <v>454002.83</v>
      </c>
      <c r="D16" s="182">
        <v>90894.61</v>
      </c>
      <c r="E16" s="146">
        <v>550140</v>
      </c>
      <c r="F16" s="146">
        <v>549839</v>
      </c>
      <c r="G16" s="147">
        <f t="shared" si="0"/>
        <v>99.94528665430617</v>
      </c>
      <c r="H16" s="146">
        <v>496415.96</v>
      </c>
      <c r="I16" s="146">
        <v>476726.5</v>
      </c>
      <c r="J16" s="147">
        <f t="shared" si="1"/>
        <v>96.03367708000363</v>
      </c>
      <c r="K16" s="146">
        <v>80846.86</v>
      </c>
      <c r="L16" s="182">
        <v>73475.26</v>
      </c>
      <c r="M16" s="148">
        <f t="shared" si="2"/>
        <v>90.88202064990526</v>
      </c>
      <c r="N16" s="146">
        <v>297688</v>
      </c>
      <c r="O16" s="211" t="s">
        <v>14</v>
      </c>
      <c r="P16" s="148">
        <f t="shared" si="3"/>
        <v>103.74338763003136</v>
      </c>
      <c r="Q16" s="148">
        <f t="shared" si="4"/>
        <v>105.00518245668205</v>
      </c>
      <c r="R16" s="148">
        <f t="shared" si="5"/>
        <v>80.83566231264979</v>
      </c>
    </row>
    <row r="17" spans="1:18" ht="15.75" customHeight="1">
      <c r="A17" s="143" t="s">
        <v>115</v>
      </c>
      <c r="B17" s="146">
        <v>522000</v>
      </c>
      <c r="C17" s="146">
        <v>550198.95</v>
      </c>
      <c r="D17" s="146">
        <v>229998.4</v>
      </c>
      <c r="E17" s="146">
        <v>594774</v>
      </c>
      <c r="F17" s="146">
        <v>483141.92</v>
      </c>
      <c r="G17" s="147">
        <f t="shared" si="0"/>
        <v>81.2311768839929</v>
      </c>
      <c r="H17" s="146">
        <v>674267</v>
      </c>
      <c r="I17" s="146">
        <v>342287.74</v>
      </c>
      <c r="J17" s="147">
        <f t="shared" si="1"/>
        <v>50.76442121592781</v>
      </c>
      <c r="K17" s="146">
        <v>257000</v>
      </c>
      <c r="L17" s="146">
        <v>219247.6</v>
      </c>
      <c r="M17" s="148">
        <f t="shared" si="2"/>
        <v>85.31035019455253</v>
      </c>
      <c r="N17" s="146">
        <v>855751.93</v>
      </c>
      <c r="O17" s="211" t="s">
        <v>14</v>
      </c>
      <c r="P17" s="148">
        <f t="shared" si="3"/>
        <v>92.55592337164751</v>
      </c>
      <c r="Q17" s="148">
        <f t="shared" si="4"/>
        <v>62.211630901876504</v>
      </c>
      <c r="R17" s="148">
        <f t="shared" si="5"/>
        <v>95.32570661361123</v>
      </c>
    </row>
    <row r="18" spans="1:18" ht="15.75" customHeight="1">
      <c r="A18" s="143" t="s">
        <v>116</v>
      </c>
      <c r="B18" s="146">
        <v>408000</v>
      </c>
      <c r="C18" s="146">
        <v>386774.71</v>
      </c>
      <c r="D18" s="182">
        <v>92000</v>
      </c>
      <c r="E18" s="146">
        <v>423504</v>
      </c>
      <c r="F18" s="146">
        <v>304901.6</v>
      </c>
      <c r="G18" s="147">
        <f t="shared" si="0"/>
        <v>71.9949752540708</v>
      </c>
      <c r="H18" s="146">
        <v>557966</v>
      </c>
      <c r="I18" s="146">
        <v>301529.32</v>
      </c>
      <c r="J18" s="147">
        <f t="shared" si="1"/>
        <v>54.04080535373124</v>
      </c>
      <c r="K18" s="146">
        <v>110761</v>
      </c>
      <c r="L18" s="182">
        <v>49029.12</v>
      </c>
      <c r="M18" s="148">
        <f t="shared" si="2"/>
        <v>44.265689186627064</v>
      </c>
      <c r="N18" s="146">
        <v>666792.02</v>
      </c>
      <c r="O18" s="146">
        <v>10239</v>
      </c>
      <c r="P18" s="148">
        <f t="shared" si="3"/>
        <v>74.73078431372548</v>
      </c>
      <c r="Q18" s="148">
        <f t="shared" si="4"/>
        <v>77.95993693589737</v>
      </c>
      <c r="R18" s="148">
        <f t="shared" si="5"/>
        <v>53.292521739130436</v>
      </c>
    </row>
    <row r="19" spans="1:18" ht="15.75" customHeight="1">
      <c r="A19" s="143" t="s">
        <v>117</v>
      </c>
      <c r="B19" s="146">
        <v>385116.18</v>
      </c>
      <c r="C19" s="146">
        <v>197097.73</v>
      </c>
      <c r="D19" s="182">
        <v>54533.5</v>
      </c>
      <c r="E19" s="146">
        <v>462948</v>
      </c>
      <c r="F19" s="146">
        <v>312640.06</v>
      </c>
      <c r="G19" s="147">
        <f t="shared" si="0"/>
        <v>67.53243560831886</v>
      </c>
      <c r="H19" s="146">
        <v>264274.8</v>
      </c>
      <c r="I19" s="146">
        <v>210869.55</v>
      </c>
      <c r="J19" s="147">
        <f t="shared" si="1"/>
        <v>79.79177356297309</v>
      </c>
      <c r="K19" s="146">
        <v>81000</v>
      </c>
      <c r="L19" s="182">
        <v>70009.31</v>
      </c>
      <c r="M19" s="148">
        <f t="shared" si="2"/>
        <v>86.43124691358024</v>
      </c>
      <c r="N19" s="146">
        <v>771991.39</v>
      </c>
      <c r="O19" s="146">
        <v>119270</v>
      </c>
      <c r="P19" s="148">
        <f t="shared" si="3"/>
        <v>81.18071279165679</v>
      </c>
      <c r="Q19" s="148">
        <f t="shared" si="4"/>
        <v>106.98730523177511</v>
      </c>
      <c r="R19" s="148">
        <f t="shared" si="5"/>
        <v>128.37853796290352</v>
      </c>
    </row>
    <row r="20" spans="1:18" ht="15.75" customHeight="1">
      <c r="A20" s="143" t="s">
        <v>118</v>
      </c>
      <c r="B20" s="146">
        <v>663801</v>
      </c>
      <c r="C20" s="146">
        <v>422254.8</v>
      </c>
      <c r="D20" s="182">
        <v>83469.2</v>
      </c>
      <c r="E20" s="146">
        <v>689232</v>
      </c>
      <c r="F20" s="146">
        <v>485593.58</v>
      </c>
      <c r="G20" s="147">
        <f t="shared" si="0"/>
        <v>70.45429985839311</v>
      </c>
      <c r="H20" s="146">
        <v>369500.06</v>
      </c>
      <c r="I20" s="146">
        <v>280934.17</v>
      </c>
      <c r="J20" s="147">
        <f t="shared" si="1"/>
        <v>76.03088616548533</v>
      </c>
      <c r="K20" s="146">
        <v>48000</v>
      </c>
      <c r="L20" s="182">
        <v>48000</v>
      </c>
      <c r="M20" s="148">
        <f t="shared" si="2"/>
        <v>100</v>
      </c>
      <c r="N20" s="146">
        <v>1320101.22</v>
      </c>
      <c r="O20" s="146">
        <v>549990</v>
      </c>
      <c r="P20" s="148">
        <f t="shared" si="3"/>
        <v>73.15348726500865</v>
      </c>
      <c r="Q20" s="148">
        <f t="shared" si="4"/>
        <v>66.53190680129629</v>
      </c>
      <c r="R20" s="148">
        <f t="shared" si="5"/>
        <v>57.50624182333124</v>
      </c>
    </row>
    <row r="21" spans="1:18" ht="15.75" customHeight="1">
      <c r="A21" s="143" t="s">
        <v>120</v>
      </c>
      <c r="B21" s="146">
        <v>778156.79</v>
      </c>
      <c r="C21" s="146">
        <v>1811490.63</v>
      </c>
      <c r="D21" s="182">
        <v>513082.41</v>
      </c>
      <c r="E21" s="146">
        <v>980899.92</v>
      </c>
      <c r="F21" s="146">
        <v>980899.92</v>
      </c>
      <c r="G21" s="147">
        <f t="shared" si="0"/>
        <v>100</v>
      </c>
      <c r="H21" s="146">
        <v>1792956.8</v>
      </c>
      <c r="I21" s="146">
        <v>1792956.8</v>
      </c>
      <c r="J21" s="147">
        <f t="shared" si="1"/>
        <v>100</v>
      </c>
      <c r="K21" s="146">
        <v>466556.6</v>
      </c>
      <c r="L21" s="182">
        <v>466556.6</v>
      </c>
      <c r="M21" s="148">
        <f t="shared" si="2"/>
        <v>100</v>
      </c>
      <c r="N21" s="146">
        <v>419892</v>
      </c>
      <c r="O21" s="146">
        <v>293056</v>
      </c>
      <c r="P21" s="148">
        <f t="shared" si="3"/>
        <v>126.05427757046238</v>
      </c>
      <c r="Q21" s="148">
        <f t="shared" si="4"/>
        <v>98.9768740895999</v>
      </c>
      <c r="R21" s="148">
        <f t="shared" si="5"/>
        <v>90.93209802300571</v>
      </c>
    </row>
    <row r="22" spans="1:18" ht="15.75" customHeight="1">
      <c r="A22" s="143" t="s">
        <v>119</v>
      </c>
      <c r="B22" s="146">
        <v>410868</v>
      </c>
      <c r="C22" s="146">
        <v>405165.16</v>
      </c>
      <c r="D22" s="182">
        <v>323917.91</v>
      </c>
      <c r="E22" s="146">
        <v>326618</v>
      </c>
      <c r="F22" s="146">
        <v>243115</v>
      </c>
      <c r="G22" s="147">
        <f t="shared" si="0"/>
        <v>74.43404833781359</v>
      </c>
      <c r="H22" s="146">
        <v>449288.4</v>
      </c>
      <c r="I22" s="146">
        <v>383512.3</v>
      </c>
      <c r="J22" s="147">
        <f t="shared" si="1"/>
        <v>85.35993807095842</v>
      </c>
      <c r="K22" s="146">
        <v>68371.56</v>
      </c>
      <c r="L22" s="182">
        <v>68371.56</v>
      </c>
      <c r="M22" s="148">
        <f t="shared" si="2"/>
        <v>100</v>
      </c>
      <c r="N22" s="211" t="s">
        <v>14</v>
      </c>
      <c r="O22" s="211" t="s">
        <v>14</v>
      </c>
      <c r="P22" s="148">
        <f t="shared" si="3"/>
        <v>59.17107197445408</v>
      </c>
      <c r="Q22" s="148">
        <f t="shared" si="4"/>
        <v>94.65579419513762</v>
      </c>
      <c r="R22" s="148">
        <f t="shared" si="5"/>
        <v>21.107681264058538</v>
      </c>
    </row>
    <row r="23" spans="1:18" ht="15.75" customHeight="1">
      <c r="A23" s="143" t="s">
        <v>121</v>
      </c>
      <c r="B23" s="146">
        <v>646143.76</v>
      </c>
      <c r="C23" s="146">
        <v>314301.32</v>
      </c>
      <c r="D23" s="182">
        <v>79491.95</v>
      </c>
      <c r="E23" s="146">
        <v>834133.6799999999</v>
      </c>
      <c r="F23" s="146">
        <v>735722.74</v>
      </c>
      <c r="G23" s="147">
        <f t="shared" si="0"/>
        <v>88.20201817051675</v>
      </c>
      <c r="H23" s="146">
        <v>390973</v>
      </c>
      <c r="I23" s="146">
        <v>324346.21</v>
      </c>
      <c r="J23" s="147">
        <f t="shared" si="1"/>
        <v>82.95872349241509</v>
      </c>
      <c r="K23" s="146">
        <v>39150</v>
      </c>
      <c r="L23" s="182">
        <v>39150</v>
      </c>
      <c r="M23" s="148">
        <f t="shared" si="2"/>
        <v>100</v>
      </c>
      <c r="N23" s="146">
        <v>863409.93</v>
      </c>
      <c r="O23" s="211" t="s">
        <v>14</v>
      </c>
      <c r="P23" s="148">
        <f t="shared" si="3"/>
        <v>113.86362997609076</v>
      </c>
      <c r="Q23" s="148">
        <f t="shared" si="4"/>
        <v>103.19594267055577</v>
      </c>
      <c r="R23" s="148">
        <f t="shared" si="5"/>
        <v>49.25026999589267</v>
      </c>
    </row>
    <row r="24" spans="1:18" ht="15.75" customHeight="1">
      <c r="A24" s="143" t="s">
        <v>122</v>
      </c>
      <c r="B24" s="146">
        <v>497397.12</v>
      </c>
      <c r="C24" s="146">
        <v>660001.43</v>
      </c>
      <c r="D24" s="182">
        <v>94804.5</v>
      </c>
      <c r="E24" s="146">
        <v>519000</v>
      </c>
      <c r="F24" s="146">
        <v>392965.56</v>
      </c>
      <c r="G24" s="147">
        <f t="shared" si="0"/>
        <v>75.71590751445086</v>
      </c>
      <c r="H24" s="146">
        <v>663282</v>
      </c>
      <c r="I24" s="146">
        <v>481059.85</v>
      </c>
      <c r="J24" s="147">
        <f t="shared" si="1"/>
        <v>72.52719808467589</v>
      </c>
      <c r="K24" s="146">
        <v>73632.4</v>
      </c>
      <c r="L24" s="182">
        <v>55632.4</v>
      </c>
      <c r="M24" s="148">
        <f t="shared" si="2"/>
        <v>75.55423970969302</v>
      </c>
      <c r="N24" s="146">
        <v>343984</v>
      </c>
      <c r="O24" s="146">
        <v>450000</v>
      </c>
      <c r="P24" s="148">
        <f t="shared" si="3"/>
        <v>79.00438989272797</v>
      </c>
      <c r="Q24" s="148">
        <f t="shared" si="4"/>
        <v>72.88769813726009</v>
      </c>
      <c r="R24" s="148">
        <f t="shared" si="5"/>
        <v>58.681180745639715</v>
      </c>
    </row>
    <row r="25" spans="1:18" ht="15.75" customHeight="1">
      <c r="A25" s="143" t="s">
        <v>123</v>
      </c>
      <c r="B25" s="146">
        <v>244404.44</v>
      </c>
      <c r="C25" s="146">
        <v>480716.2</v>
      </c>
      <c r="D25" s="182">
        <v>93745.5</v>
      </c>
      <c r="E25" s="146">
        <v>321034</v>
      </c>
      <c r="F25" s="146">
        <v>321034</v>
      </c>
      <c r="G25" s="147">
        <f t="shared" si="0"/>
        <v>100</v>
      </c>
      <c r="H25" s="146">
        <v>479348</v>
      </c>
      <c r="I25" s="146">
        <v>442894.94</v>
      </c>
      <c r="J25" s="147">
        <f t="shared" si="1"/>
        <v>92.39528275908108</v>
      </c>
      <c r="K25" s="146">
        <v>80000</v>
      </c>
      <c r="L25" s="182">
        <v>80000</v>
      </c>
      <c r="M25" s="148">
        <f t="shared" si="2"/>
        <v>100</v>
      </c>
      <c r="N25" s="146">
        <v>85142</v>
      </c>
      <c r="O25" s="211" t="s">
        <v>14</v>
      </c>
      <c r="P25" s="148">
        <f t="shared" si="3"/>
        <v>131.35358752075044</v>
      </c>
      <c r="Q25" s="148">
        <f t="shared" si="4"/>
        <v>92.13231008233132</v>
      </c>
      <c r="R25" s="148">
        <f t="shared" si="5"/>
        <v>85.33742952995077</v>
      </c>
    </row>
    <row r="26" spans="1:18" ht="15.75" customHeight="1">
      <c r="A26" s="143" t="s">
        <v>124</v>
      </c>
      <c r="B26" s="146">
        <v>743860.73</v>
      </c>
      <c r="C26" s="146">
        <v>676411.84</v>
      </c>
      <c r="D26" s="182">
        <v>114897.58</v>
      </c>
      <c r="E26" s="146">
        <v>869152</v>
      </c>
      <c r="F26" s="146">
        <v>747692.28</v>
      </c>
      <c r="G26" s="147">
        <f t="shared" si="0"/>
        <v>86.02549151356726</v>
      </c>
      <c r="H26" s="146">
        <v>742117</v>
      </c>
      <c r="I26" s="146">
        <v>643154.03</v>
      </c>
      <c r="J26" s="147">
        <f t="shared" si="1"/>
        <v>86.66477523085983</v>
      </c>
      <c r="K26" s="146">
        <v>83764.22</v>
      </c>
      <c r="L26" s="182">
        <v>83764.22</v>
      </c>
      <c r="M26" s="148">
        <f t="shared" si="2"/>
        <v>100</v>
      </c>
      <c r="N26" s="146">
        <v>1202536</v>
      </c>
      <c r="O26" s="211" t="s">
        <v>14</v>
      </c>
      <c r="P26" s="148">
        <f t="shared" si="3"/>
        <v>100.51508969965386</v>
      </c>
      <c r="Q26" s="148">
        <f t="shared" si="4"/>
        <v>95.08320108648601</v>
      </c>
      <c r="R26" s="148">
        <f t="shared" si="5"/>
        <v>72.90338055858095</v>
      </c>
    </row>
    <row r="27" spans="1:18" ht="15.75" customHeight="1">
      <c r="A27" s="143" t="s">
        <v>125</v>
      </c>
      <c r="B27" s="146">
        <v>1421035.29</v>
      </c>
      <c r="C27" s="146">
        <v>968217.09</v>
      </c>
      <c r="D27" s="182">
        <v>135988.19</v>
      </c>
      <c r="E27" s="146">
        <v>1475040</v>
      </c>
      <c r="F27" s="146">
        <v>1431416.2</v>
      </c>
      <c r="G27" s="147">
        <f t="shared" si="0"/>
        <v>97.042534439744</v>
      </c>
      <c r="H27" s="146">
        <v>1054752</v>
      </c>
      <c r="I27" s="146">
        <v>674479.36</v>
      </c>
      <c r="J27" s="147">
        <f t="shared" si="1"/>
        <v>63.946724917326534</v>
      </c>
      <c r="K27" s="146">
        <v>286000</v>
      </c>
      <c r="L27" s="182">
        <v>150576.8</v>
      </c>
      <c r="M27" s="148">
        <f t="shared" si="2"/>
        <v>52.64923076923077</v>
      </c>
      <c r="N27" s="146">
        <v>1660180.66</v>
      </c>
      <c r="O27" s="146">
        <v>444500</v>
      </c>
      <c r="P27" s="148">
        <f t="shared" si="3"/>
        <v>100.73051739622876</v>
      </c>
      <c r="Q27" s="148">
        <f t="shared" si="4"/>
        <v>69.66199698044991</v>
      </c>
      <c r="R27" s="148">
        <f t="shared" si="5"/>
        <v>110.7278507052708</v>
      </c>
    </row>
    <row r="28" spans="1:18" ht="15.75" customHeight="1">
      <c r="A28" s="143" t="s">
        <v>126</v>
      </c>
      <c r="B28" s="146">
        <v>529038</v>
      </c>
      <c r="C28" s="146">
        <v>549628.22</v>
      </c>
      <c r="D28" s="182">
        <v>103164.35</v>
      </c>
      <c r="E28" s="146">
        <v>739829.03</v>
      </c>
      <c r="F28" s="146">
        <v>589614.83</v>
      </c>
      <c r="G28" s="147">
        <f t="shared" si="0"/>
        <v>79.69609275807952</v>
      </c>
      <c r="H28" s="146">
        <v>603931.51</v>
      </c>
      <c r="I28" s="146">
        <v>575667.12</v>
      </c>
      <c r="J28" s="147">
        <f t="shared" si="1"/>
        <v>95.31993454025938</v>
      </c>
      <c r="K28" s="146">
        <v>139996</v>
      </c>
      <c r="L28" s="182">
        <v>139996</v>
      </c>
      <c r="M28" s="148">
        <f t="shared" si="2"/>
        <v>100</v>
      </c>
      <c r="N28" s="146">
        <v>1349253.5</v>
      </c>
      <c r="O28" s="211" t="s">
        <v>14</v>
      </c>
      <c r="P28" s="148">
        <f t="shared" si="3"/>
        <v>111.45037407520819</v>
      </c>
      <c r="Q28" s="148">
        <f t="shared" si="4"/>
        <v>104.73754786462747</v>
      </c>
      <c r="R28" s="148">
        <f t="shared" si="5"/>
        <v>135.70191640813906</v>
      </c>
    </row>
    <row r="29" spans="1:18" ht="15.75" customHeight="1">
      <c r="A29" s="143" t="s">
        <v>127</v>
      </c>
      <c r="B29" s="146">
        <v>586569.44</v>
      </c>
      <c r="C29" s="146">
        <v>1000093.49</v>
      </c>
      <c r="D29" s="182">
        <v>301332.5</v>
      </c>
      <c r="E29" s="146">
        <v>718988</v>
      </c>
      <c r="F29" s="146">
        <v>693429.41</v>
      </c>
      <c r="G29" s="147">
        <f t="shared" si="0"/>
        <v>96.44519936354989</v>
      </c>
      <c r="H29" s="146">
        <v>1219443</v>
      </c>
      <c r="I29" s="146">
        <v>946693.19</v>
      </c>
      <c r="J29" s="147">
        <f t="shared" si="1"/>
        <v>77.63324649040587</v>
      </c>
      <c r="K29" s="146">
        <v>192005.46</v>
      </c>
      <c r="L29" s="182">
        <v>178714.28</v>
      </c>
      <c r="M29" s="148">
        <f t="shared" si="2"/>
        <v>93.0777072693662</v>
      </c>
      <c r="N29" s="211" t="s">
        <v>14</v>
      </c>
      <c r="O29" s="211" t="s">
        <v>14</v>
      </c>
      <c r="P29" s="148">
        <f t="shared" si="3"/>
        <v>118.2177867977575</v>
      </c>
      <c r="Q29" s="148">
        <f t="shared" si="4"/>
        <v>94.66046919273516</v>
      </c>
      <c r="R29" s="148">
        <f t="shared" si="5"/>
        <v>59.30800029867339</v>
      </c>
    </row>
    <row r="30" spans="1:18" s="164" customFormat="1" ht="15.75" customHeight="1">
      <c r="A30" s="159" t="s">
        <v>89</v>
      </c>
      <c r="B30" s="161">
        <f>SUM(B9:B29)</f>
        <v>14574838.549999999</v>
      </c>
      <c r="C30" s="161">
        <f>SUM(C9:C29)</f>
        <v>16859677.21</v>
      </c>
      <c r="D30" s="161">
        <f>SUM(D9:D29)</f>
        <v>3367571.8500000006</v>
      </c>
      <c r="E30" s="161">
        <f>SUM(E9:E29)</f>
        <v>15757922.09</v>
      </c>
      <c r="F30" s="161">
        <f>SUM(F9:F29)</f>
        <v>14238958.99</v>
      </c>
      <c r="G30" s="162">
        <f t="shared" si="0"/>
        <v>90.36063834226002</v>
      </c>
      <c r="H30" s="161">
        <f>SUM(H9:H29)</f>
        <v>18804349.260000005</v>
      </c>
      <c r="I30" s="161">
        <f>SUM(I9:I29)</f>
        <v>15429638.94</v>
      </c>
      <c r="J30" s="162">
        <f t="shared" si="1"/>
        <v>82.05356498467842</v>
      </c>
      <c r="K30" s="161">
        <f>SUM(K9:K29)</f>
        <v>3582204.4400000004</v>
      </c>
      <c r="L30" s="161">
        <f>SUM(L9:L29)</f>
        <v>3040118.48</v>
      </c>
      <c r="M30" s="163">
        <f t="shared" si="2"/>
        <v>84.86725230009485</v>
      </c>
      <c r="N30" s="161">
        <f>SUM(N9:N29)</f>
        <v>14139098.2</v>
      </c>
      <c r="O30" s="161">
        <f>SUM(O9:O29)</f>
        <v>2692406.99</v>
      </c>
      <c r="P30" s="163">
        <f t="shared" si="3"/>
        <v>97.69548349473828</v>
      </c>
      <c r="Q30" s="163">
        <f t="shared" si="4"/>
        <v>91.51799733655754</v>
      </c>
      <c r="R30" s="163">
        <f t="shared" si="5"/>
        <v>90.27627665910082</v>
      </c>
    </row>
    <row r="32" spans="1:12" s="183" customFormat="1" ht="27" customHeight="1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</row>
  </sheetData>
  <sheetProtection/>
  <mergeCells count="18">
    <mergeCell ref="A4:R4"/>
    <mergeCell ref="A6:A8"/>
    <mergeCell ref="B6:D6"/>
    <mergeCell ref="P6:R6"/>
    <mergeCell ref="Q5:R5"/>
    <mergeCell ref="E7:G7"/>
    <mergeCell ref="H7:J7"/>
    <mergeCell ref="K7:M7"/>
    <mergeCell ref="E6:O6"/>
    <mergeCell ref="A32:L32"/>
    <mergeCell ref="P7:P8"/>
    <mergeCell ref="Q7:Q8"/>
    <mergeCell ref="R7:R8"/>
    <mergeCell ref="B7:B8"/>
    <mergeCell ref="C7:C8"/>
    <mergeCell ref="D7:D8"/>
    <mergeCell ref="N7:N8"/>
    <mergeCell ref="O7:O8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="110" zoomScaleNormal="110" zoomScalePageLayoutView="0" workbookViewId="0" topLeftCell="A4">
      <selection activeCell="K3" sqref="K3"/>
    </sheetView>
  </sheetViews>
  <sheetFormatPr defaultColWidth="9.00390625" defaultRowHeight="12.75"/>
  <cols>
    <col min="1" max="1" width="4.00390625" style="199" customWidth="1"/>
    <col min="2" max="2" width="43.625" style="178" customWidth="1"/>
    <col min="3" max="3" width="15.625" style="178" customWidth="1"/>
    <col min="4" max="4" width="15.125" style="178" customWidth="1"/>
    <col min="5" max="5" width="8.875" style="179" customWidth="1"/>
    <col min="6" max="6" width="15.375" style="179" customWidth="1"/>
    <col min="7" max="7" width="15.25390625" style="178" customWidth="1"/>
    <col min="8" max="8" width="13.125" style="178" customWidth="1"/>
    <col min="9" max="9" width="15.125" style="178" customWidth="1"/>
    <col min="10" max="10" width="9.00390625" style="179" customWidth="1"/>
    <col min="11" max="11" width="10.375" style="179" customWidth="1"/>
    <col min="12" max="16384" width="9.125" style="178" customWidth="1"/>
  </cols>
  <sheetData>
    <row r="1" spans="1:11" s="1" customFormat="1" ht="15.75" customHeight="1">
      <c r="A1" s="196"/>
      <c r="B1" s="2"/>
      <c r="C1" s="2"/>
      <c r="D1" s="2"/>
      <c r="E1" s="165"/>
      <c r="F1" s="165"/>
      <c r="G1" s="2"/>
      <c r="H1" s="2"/>
      <c r="I1" s="2"/>
      <c r="J1" s="166"/>
      <c r="K1" s="167" t="s">
        <v>234</v>
      </c>
    </row>
    <row r="2" spans="1:11" s="1" customFormat="1" ht="15.75" customHeight="1">
      <c r="A2" s="196"/>
      <c r="B2" s="2"/>
      <c r="C2" s="2"/>
      <c r="D2" s="2"/>
      <c r="E2" s="165"/>
      <c r="F2" s="165"/>
      <c r="G2" s="2"/>
      <c r="H2" s="2"/>
      <c r="I2" s="2"/>
      <c r="J2" s="166"/>
      <c r="K2" s="167" t="s">
        <v>281</v>
      </c>
    </row>
    <row r="3" spans="1:11" s="1" customFormat="1" ht="12.75">
      <c r="A3" s="196"/>
      <c r="B3" s="2"/>
      <c r="C3" s="2"/>
      <c r="D3" s="2"/>
      <c r="E3" s="165"/>
      <c r="F3" s="165"/>
      <c r="G3" s="2"/>
      <c r="H3" s="2"/>
      <c r="J3" s="165"/>
      <c r="K3" s="165"/>
    </row>
    <row r="4" spans="1:11" s="1" customFormat="1" ht="14.25">
      <c r="A4" s="248" t="s">
        <v>214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</row>
    <row r="5" spans="1:11" s="1" customFormat="1" ht="12.75">
      <c r="A5" s="196"/>
      <c r="B5" s="2"/>
      <c r="C5" s="2"/>
      <c r="D5" s="2"/>
      <c r="E5" s="165"/>
      <c r="F5" s="165"/>
      <c r="G5" s="2"/>
      <c r="H5" s="2"/>
      <c r="I5" s="2"/>
      <c r="J5" s="165"/>
      <c r="K5" s="165"/>
    </row>
    <row r="6" spans="1:11" s="1" customFormat="1" ht="12.75">
      <c r="A6" s="196"/>
      <c r="B6" s="2"/>
      <c r="C6" s="2"/>
      <c r="D6" s="2"/>
      <c r="E6" s="165"/>
      <c r="F6" s="165"/>
      <c r="G6" s="2"/>
      <c r="H6" s="2"/>
      <c r="I6" s="2"/>
      <c r="J6" s="165"/>
      <c r="K6" s="168" t="s">
        <v>101</v>
      </c>
    </row>
    <row r="7" spans="1:11" s="169" customFormat="1" ht="15" customHeight="1">
      <c r="A7" s="245" t="s">
        <v>209</v>
      </c>
      <c r="B7" s="245"/>
      <c r="C7" s="244" t="s">
        <v>248</v>
      </c>
      <c r="D7" s="244"/>
      <c r="E7" s="244"/>
      <c r="F7" s="249" t="s">
        <v>255</v>
      </c>
      <c r="G7" s="250"/>
      <c r="H7" s="250"/>
      <c r="I7" s="250"/>
      <c r="J7" s="251"/>
      <c r="K7" s="246" t="s">
        <v>256</v>
      </c>
    </row>
    <row r="8" spans="1:11" s="169" customFormat="1" ht="33.75" customHeight="1">
      <c r="A8" s="170" t="s">
        <v>208</v>
      </c>
      <c r="B8" s="170" t="s">
        <v>207</v>
      </c>
      <c r="C8" s="171" t="s">
        <v>93</v>
      </c>
      <c r="D8" s="171" t="s">
        <v>45</v>
      </c>
      <c r="E8" s="138" t="s">
        <v>46</v>
      </c>
      <c r="F8" s="138" t="s">
        <v>266</v>
      </c>
      <c r="G8" s="171" t="s">
        <v>93</v>
      </c>
      <c r="H8" s="171" t="s">
        <v>24</v>
      </c>
      <c r="I8" s="171" t="s">
        <v>45</v>
      </c>
      <c r="J8" s="138" t="s">
        <v>46</v>
      </c>
      <c r="K8" s="247"/>
    </row>
    <row r="9" spans="1:11" s="172" customFormat="1" ht="39.75" customHeight="1">
      <c r="A9" s="197">
        <v>1</v>
      </c>
      <c r="B9" s="200" t="s">
        <v>206</v>
      </c>
      <c r="C9" s="201">
        <v>538363</v>
      </c>
      <c r="D9" s="201">
        <v>537113</v>
      </c>
      <c r="E9" s="202">
        <f aca="true" t="shared" si="0" ref="E9:E20">D9/C9*100</f>
        <v>99.76781465293864</v>
      </c>
      <c r="F9" s="202">
        <v>1041000</v>
      </c>
      <c r="G9" s="201">
        <v>1041000</v>
      </c>
      <c r="H9" s="201">
        <f>G9-F9</f>
        <v>0</v>
      </c>
      <c r="I9" s="201">
        <v>167280</v>
      </c>
      <c r="J9" s="202">
        <f aca="true" t="shared" si="1" ref="J9:J24">I9/G9*100</f>
        <v>16.069164265129682</v>
      </c>
      <c r="K9" s="203">
        <f>I9/D9*100</f>
        <v>31.14428434984817</v>
      </c>
    </row>
    <row r="10" spans="1:11" s="172" customFormat="1" ht="27" customHeight="1">
      <c r="A10" s="197">
        <v>2</v>
      </c>
      <c r="B10" s="200" t="s">
        <v>233</v>
      </c>
      <c r="C10" s="204">
        <v>606112</v>
      </c>
      <c r="D10" s="201">
        <v>580623.6</v>
      </c>
      <c r="E10" s="202">
        <f t="shared" si="0"/>
        <v>95.79477060345283</v>
      </c>
      <c r="F10" s="202">
        <v>3543150</v>
      </c>
      <c r="G10" s="204">
        <v>1353400.92</v>
      </c>
      <c r="H10" s="201">
        <f aca="true" t="shared" si="2" ref="H10:H23">G10-F10</f>
        <v>-2189749.08</v>
      </c>
      <c r="I10" s="201">
        <v>426347.60000000003</v>
      </c>
      <c r="J10" s="202">
        <f t="shared" si="1"/>
        <v>31.50194400636288</v>
      </c>
      <c r="K10" s="203">
        <f aca="true" t="shared" si="3" ref="K10:K22">I10/D10*100</f>
        <v>73.42925778421684</v>
      </c>
    </row>
    <row r="11" spans="1:11" s="172" customFormat="1" ht="15.75" customHeight="1">
      <c r="A11" s="197">
        <v>3</v>
      </c>
      <c r="B11" s="200" t="s">
        <v>205</v>
      </c>
      <c r="C11" s="201">
        <v>15476192.489999998</v>
      </c>
      <c r="D11" s="201">
        <v>15449766.61</v>
      </c>
      <c r="E11" s="202">
        <f t="shared" si="0"/>
        <v>99.82924818221875</v>
      </c>
      <c r="F11" s="202">
        <v>14628329</v>
      </c>
      <c r="G11" s="201">
        <v>15501313</v>
      </c>
      <c r="H11" s="201">
        <f t="shared" si="2"/>
        <v>872984</v>
      </c>
      <c r="I11" s="201">
        <v>14774155.44</v>
      </c>
      <c r="J11" s="202">
        <f t="shared" si="1"/>
        <v>95.30905827138642</v>
      </c>
      <c r="K11" s="203">
        <f t="shared" si="3"/>
        <v>95.62704610979233</v>
      </c>
    </row>
    <row r="12" spans="1:11" s="172" customFormat="1" ht="16.5" customHeight="1">
      <c r="A12" s="197">
        <v>4</v>
      </c>
      <c r="B12" s="200" t="s">
        <v>204</v>
      </c>
      <c r="C12" s="201">
        <v>17210300</v>
      </c>
      <c r="D12" s="201">
        <v>17210300</v>
      </c>
      <c r="E12" s="202">
        <f t="shared" si="0"/>
        <v>100</v>
      </c>
      <c r="F12" s="202">
        <v>5824000</v>
      </c>
      <c r="G12" s="201">
        <v>26168800</v>
      </c>
      <c r="H12" s="201">
        <f t="shared" si="2"/>
        <v>20344800</v>
      </c>
      <c r="I12" s="201">
        <v>25739200</v>
      </c>
      <c r="J12" s="202">
        <f t="shared" si="1"/>
        <v>98.35835040200544</v>
      </c>
      <c r="K12" s="203">
        <f t="shared" si="3"/>
        <v>149.55695136052248</v>
      </c>
    </row>
    <row r="13" spans="1:11" s="172" customFormat="1" ht="26.25" customHeight="1">
      <c r="A13" s="197">
        <v>5</v>
      </c>
      <c r="B13" s="200" t="s">
        <v>203</v>
      </c>
      <c r="C13" s="201">
        <v>165239040.07000002</v>
      </c>
      <c r="D13" s="201">
        <v>151105840.51</v>
      </c>
      <c r="E13" s="202">
        <f t="shared" si="0"/>
        <v>91.44681574401982</v>
      </c>
      <c r="F13" s="202">
        <v>95413416</v>
      </c>
      <c r="G13" s="201">
        <v>105223449.98</v>
      </c>
      <c r="H13" s="201">
        <f t="shared" si="2"/>
        <v>9810033.980000004</v>
      </c>
      <c r="I13" s="201">
        <v>75060940.72</v>
      </c>
      <c r="J13" s="202">
        <f t="shared" si="1"/>
        <v>71.33480296860344</v>
      </c>
      <c r="K13" s="203">
        <f t="shared" si="3"/>
        <v>49.67441395161199</v>
      </c>
    </row>
    <row r="14" spans="1:11" s="172" customFormat="1" ht="16.5" customHeight="1">
      <c r="A14" s="197">
        <v>6</v>
      </c>
      <c r="B14" s="200" t="s">
        <v>202</v>
      </c>
      <c r="C14" s="201">
        <v>94689178.95</v>
      </c>
      <c r="D14" s="201">
        <v>90144606.23</v>
      </c>
      <c r="E14" s="202">
        <f t="shared" si="0"/>
        <v>95.20053635442363</v>
      </c>
      <c r="F14" s="202">
        <v>112772385</v>
      </c>
      <c r="G14" s="201">
        <v>112939556.75999999</v>
      </c>
      <c r="H14" s="201">
        <f t="shared" si="2"/>
        <v>167171.75999999046</v>
      </c>
      <c r="I14" s="201">
        <v>104486082.79</v>
      </c>
      <c r="J14" s="202">
        <f t="shared" si="1"/>
        <v>92.51504591259918</v>
      </c>
      <c r="K14" s="203">
        <f t="shared" si="3"/>
        <v>115.90941173275344</v>
      </c>
    </row>
    <row r="15" spans="1:11" s="172" customFormat="1" ht="16.5" customHeight="1">
      <c r="A15" s="197">
        <v>7</v>
      </c>
      <c r="B15" s="205" t="s">
        <v>201</v>
      </c>
      <c r="C15" s="201">
        <v>127048657</v>
      </c>
      <c r="D15" s="201">
        <v>124428547.34</v>
      </c>
      <c r="E15" s="202">
        <f t="shared" si="0"/>
        <v>97.93771164381533</v>
      </c>
      <c r="F15" s="202">
        <v>103371000</v>
      </c>
      <c r="G15" s="201">
        <v>115838580</v>
      </c>
      <c r="H15" s="201">
        <f t="shared" si="2"/>
        <v>12467580</v>
      </c>
      <c r="I15" s="201">
        <v>114036435.62</v>
      </c>
      <c r="J15" s="202">
        <f t="shared" si="1"/>
        <v>98.4442623692383</v>
      </c>
      <c r="K15" s="203">
        <f t="shared" si="3"/>
        <v>91.64812903295928</v>
      </c>
    </row>
    <row r="16" spans="1:11" s="172" customFormat="1" ht="25.5" customHeight="1">
      <c r="A16" s="197">
        <v>8</v>
      </c>
      <c r="B16" s="200" t="s">
        <v>200</v>
      </c>
      <c r="C16" s="206">
        <v>1910989.51</v>
      </c>
      <c r="D16" s="206">
        <v>1413113.02</v>
      </c>
      <c r="E16" s="202">
        <f t="shared" si="0"/>
        <v>73.9466654633808</v>
      </c>
      <c r="F16" s="202">
        <v>2300000</v>
      </c>
      <c r="G16" s="206">
        <v>3372775.87</v>
      </c>
      <c r="H16" s="201">
        <f t="shared" si="2"/>
        <v>1072775.87</v>
      </c>
      <c r="I16" s="206">
        <v>3089391.92</v>
      </c>
      <c r="J16" s="202">
        <f t="shared" si="1"/>
        <v>91.59790152317473</v>
      </c>
      <c r="K16" s="203">
        <f t="shared" si="3"/>
        <v>218.6231303707045</v>
      </c>
    </row>
    <row r="17" spans="1:11" s="172" customFormat="1" ht="16.5" customHeight="1">
      <c r="A17" s="197">
        <v>9</v>
      </c>
      <c r="B17" s="200" t="s">
        <v>199</v>
      </c>
      <c r="C17" s="201">
        <v>822334150.7099999</v>
      </c>
      <c r="D17" s="201">
        <v>799402637.66</v>
      </c>
      <c r="E17" s="202">
        <f t="shared" si="0"/>
        <v>97.21141180501856</v>
      </c>
      <c r="F17" s="202">
        <v>822008290</v>
      </c>
      <c r="G17" s="201">
        <v>840955489.69</v>
      </c>
      <c r="H17" s="201">
        <f t="shared" si="2"/>
        <v>18947199.690000057</v>
      </c>
      <c r="I17" s="201">
        <v>807295954.78</v>
      </c>
      <c r="J17" s="202">
        <f t="shared" si="1"/>
        <v>95.99746534475827</v>
      </c>
      <c r="K17" s="203">
        <f t="shared" si="3"/>
        <v>100.9874019359137</v>
      </c>
    </row>
    <row r="18" spans="1:11" s="172" customFormat="1" ht="16.5" customHeight="1">
      <c r="A18" s="197">
        <v>10</v>
      </c>
      <c r="B18" s="200" t="s">
        <v>198</v>
      </c>
      <c r="C18" s="201">
        <v>211072959.66</v>
      </c>
      <c r="D18" s="201">
        <v>207089887.78</v>
      </c>
      <c r="E18" s="202">
        <f t="shared" si="0"/>
        <v>98.1129407166053</v>
      </c>
      <c r="F18" s="202">
        <v>218441030</v>
      </c>
      <c r="G18" s="201">
        <v>219331635.57</v>
      </c>
      <c r="H18" s="201">
        <f t="shared" si="2"/>
        <v>890605.5699999928</v>
      </c>
      <c r="I18" s="201">
        <v>209371534.2</v>
      </c>
      <c r="J18" s="202">
        <f t="shared" si="1"/>
        <v>95.45888519724222</v>
      </c>
      <c r="K18" s="203">
        <f t="shared" si="3"/>
        <v>101.10176621584917</v>
      </c>
    </row>
    <row r="19" spans="1:11" s="172" customFormat="1" ht="25.5" customHeight="1">
      <c r="A19" s="197">
        <v>11</v>
      </c>
      <c r="B19" s="200" t="s">
        <v>245</v>
      </c>
      <c r="C19" s="201">
        <v>16036078</v>
      </c>
      <c r="D19" s="201">
        <v>15858033.51</v>
      </c>
      <c r="E19" s="202">
        <f t="shared" si="0"/>
        <v>98.88972546778582</v>
      </c>
      <c r="F19" s="202">
        <v>10288430</v>
      </c>
      <c r="G19" s="201">
        <v>9655956</v>
      </c>
      <c r="H19" s="201">
        <f t="shared" si="2"/>
        <v>-632474</v>
      </c>
      <c r="I19" s="201">
        <v>8985042.79</v>
      </c>
      <c r="J19" s="202">
        <f t="shared" si="1"/>
        <v>93.05181993372794</v>
      </c>
      <c r="K19" s="203">
        <f t="shared" si="3"/>
        <v>56.6592496120914</v>
      </c>
    </row>
    <row r="20" spans="1:11" s="172" customFormat="1" ht="26.25" customHeight="1">
      <c r="A20" s="197">
        <v>12</v>
      </c>
      <c r="B20" s="200" t="s">
        <v>197</v>
      </c>
      <c r="C20" s="201">
        <v>14647240.37</v>
      </c>
      <c r="D20" s="201">
        <v>14596503.99</v>
      </c>
      <c r="E20" s="202">
        <f t="shared" si="0"/>
        <v>99.65361133757376</v>
      </c>
      <c r="F20" s="202">
        <v>13686022</v>
      </c>
      <c r="G20" s="201">
        <v>14183449.61</v>
      </c>
      <c r="H20" s="201">
        <f t="shared" si="2"/>
        <v>497427.6099999994</v>
      </c>
      <c r="I20" s="201">
        <v>13816086.42</v>
      </c>
      <c r="J20" s="202">
        <f t="shared" si="1"/>
        <v>97.40991648645904</v>
      </c>
      <c r="K20" s="203">
        <f t="shared" si="3"/>
        <v>94.65339391860776</v>
      </c>
    </row>
    <row r="21" spans="1:11" s="172" customFormat="1" ht="26.25" customHeight="1">
      <c r="A21" s="197">
        <v>13</v>
      </c>
      <c r="B21" s="200" t="s">
        <v>196</v>
      </c>
      <c r="C21" s="201">
        <v>99980.00000000012</v>
      </c>
      <c r="D21" s="201">
        <v>99980.00000000012</v>
      </c>
      <c r="E21" s="202">
        <f>D21/C21*100</f>
        <v>100</v>
      </c>
      <c r="F21" s="202">
        <v>13000000</v>
      </c>
      <c r="G21" s="201">
        <v>11650000</v>
      </c>
      <c r="H21" s="201">
        <f t="shared" si="2"/>
        <v>-1350000</v>
      </c>
      <c r="I21" s="201">
        <v>0</v>
      </c>
      <c r="J21" s="202">
        <f>I21/G21*100</f>
        <v>0</v>
      </c>
      <c r="K21" s="203">
        <f t="shared" si="3"/>
        <v>0</v>
      </c>
    </row>
    <row r="22" spans="1:11" s="172" customFormat="1" ht="16.5" customHeight="1">
      <c r="A22" s="197">
        <v>14</v>
      </c>
      <c r="B22" s="200" t="s">
        <v>241</v>
      </c>
      <c r="C22" s="201">
        <v>29384753.79</v>
      </c>
      <c r="D22" s="201">
        <v>29384753.79</v>
      </c>
      <c r="E22" s="202">
        <f>D22/C22*100</f>
        <v>100</v>
      </c>
      <c r="F22" s="202">
        <v>25483406</v>
      </c>
      <c r="G22" s="201">
        <v>24391279.5</v>
      </c>
      <c r="H22" s="201">
        <f t="shared" si="2"/>
        <v>-1092126.5</v>
      </c>
      <c r="I22" s="201">
        <v>17804275.54</v>
      </c>
      <c r="J22" s="202">
        <f t="shared" si="1"/>
        <v>72.99443040698213</v>
      </c>
      <c r="K22" s="203">
        <f t="shared" si="3"/>
        <v>60.59018110969851</v>
      </c>
    </row>
    <row r="23" spans="1:11" s="172" customFormat="1" ht="16.5" customHeight="1">
      <c r="A23" s="197">
        <v>15</v>
      </c>
      <c r="B23" s="200" t="s">
        <v>267</v>
      </c>
      <c r="C23" s="210" t="s">
        <v>14</v>
      </c>
      <c r="D23" s="210" t="s">
        <v>14</v>
      </c>
      <c r="E23" s="210" t="s">
        <v>14</v>
      </c>
      <c r="F23" s="202">
        <v>315000</v>
      </c>
      <c r="G23" s="201">
        <v>315000</v>
      </c>
      <c r="H23" s="201">
        <f t="shared" si="2"/>
        <v>0</v>
      </c>
      <c r="I23" s="201">
        <v>299380</v>
      </c>
      <c r="J23" s="202">
        <f t="shared" si="1"/>
        <v>95.04126984126984</v>
      </c>
      <c r="K23" s="210" t="s">
        <v>14</v>
      </c>
    </row>
    <row r="24" spans="1:11" s="177" customFormat="1" ht="13.5">
      <c r="A24" s="170"/>
      <c r="B24" s="173" t="s">
        <v>89</v>
      </c>
      <c r="C24" s="174">
        <f>SUM(C9:C23)</f>
        <v>1516293995.55</v>
      </c>
      <c r="D24" s="174">
        <f>SUM(D9:D23)</f>
        <v>1467301707.0399997</v>
      </c>
      <c r="E24" s="175">
        <f>D24/C24*100</f>
        <v>96.76894529334139</v>
      </c>
      <c r="F24" s="174">
        <f>SUM(F9:F23)</f>
        <v>1442115458</v>
      </c>
      <c r="G24" s="174">
        <f>SUM(G9:G23)</f>
        <v>1501921686.8999999</v>
      </c>
      <c r="H24" s="174">
        <f>SUM(H9:H23)</f>
        <v>59806228.90000004</v>
      </c>
      <c r="I24" s="174">
        <f>SUM(I9:I23)</f>
        <v>1395352107.82</v>
      </c>
      <c r="J24" s="175">
        <f t="shared" si="1"/>
        <v>92.90445167617482</v>
      </c>
      <c r="K24" s="176">
        <f>I24/D24*100</f>
        <v>95.09646864889537</v>
      </c>
    </row>
    <row r="26" ht="15">
      <c r="A26" s="198"/>
    </row>
  </sheetData>
  <sheetProtection/>
  <mergeCells count="5">
    <mergeCell ref="C7:E7"/>
    <mergeCell ref="A7:B7"/>
    <mergeCell ref="K7:K8"/>
    <mergeCell ref="A4:K4"/>
    <mergeCell ref="F7:J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Ольга</cp:lastModifiedBy>
  <cp:lastPrinted>2021-04-30T03:47:43Z</cp:lastPrinted>
  <dcterms:created xsi:type="dcterms:W3CDTF">2007-01-19T06:23:10Z</dcterms:created>
  <dcterms:modified xsi:type="dcterms:W3CDTF">2021-04-30T05:55:29Z</dcterms:modified>
  <cp:category/>
  <cp:version/>
  <cp:contentType/>
  <cp:contentStatus/>
</cp:coreProperties>
</file>